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roads-my.sharepoint.com/personal/veronica_parisi_transport_vic_gov_au/Documents/share with team/2023-4 ICP ISSUES/"/>
    </mc:Choice>
  </mc:AlternateContent>
  <xr:revisionPtr revIDLastSave="55" documentId="6_{571D5110-461F-4E08-9CA7-15426AFBB183}" xr6:coauthVersionLast="47" xr6:coauthVersionMax="47" xr10:uidLastSave="{AD56B867-00AC-4194-A5A7-9A261A2B7ADC}"/>
  <bookViews>
    <workbookView xWindow="-120" yWindow="-120" windowWidth="29040" windowHeight="15840" xr2:uid="{A7E9BDAA-F045-468E-9239-C9D2060D80AD}"/>
  </bookViews>
  <sheets>
    <sheet name="LCA &amp; LEA calculation" sheetId="5" r:id="rId1"/>
    <sheet name="Individual items value" sheetId="2" r:id="rId2"/>
    <sheet name="Forecast of development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D33" i="4" l="1"/>
  <c r="E33" i="4"/>
  <c r="G33" i="4"/>
  <c r="J33" i="4"/>
  <c r="K33" i="4"/>
  <c r="L33" i="4"/>
  <c r="M33" i="4"/>
  <c r="B33" i="4"/>
  <c r="G18" i="2" l="1"/>
  <c r="L15" i="5" s="1"/>
  <c r="C32" i="4"/>
  <c r="C33" i="4" s="1"/>
  <c r="N16" i="2" l="1"/>
  <c r="N18" i="2" s="1"/>
  <c r="AU15" i="5" s="1"/>
  <c r="M16" i="2"/>
  <c r="M18" i="2" s="1"/>
  <c r="AP15" i="5" s="1"/>
  <c r="L16" i="2"/>
  <c r="L18" i="2" s="1"/>
  <c r="AK15" i="5" s="1"/>
  <c r="I16" i="2"/>
  <c r="I18" i="2" s="1"/>
  <c r="V15" i="5" s="1"/>
  <c r="K16" i="2"/>
  <c r="K18" i="2" s="1"/>
  <c r="AF15" i="5" s="1"/>
  <c r="J16" i="2"/>
  <c r="J18" i="2" s="1"/>
  <c r="AA15" i="5" s="1"/>
  <c r="H18" i="2"/>
  <c r="Q15" i="5" s="1"/>
  <c r="R16" i="2"/>
  <c r="R18" i="2" s="1"/>
  <c r="Q16" i="2"/>
  <c r="Q18" i="2" s="1"/>
  <c r="BJ15" i="5" s="1"/>
  <c r="P16" i="2"/>
  <c r="P18" i="2" s="1"/>
  <c r="BE15" i="5" s="1"/>
  <c r="O16" i="2"/>
  <c r="O18" i="2" s="1"/>
  <c r="AZ15" i="5" s="1"/>
  <c r="L13" i="5"/>
  <c r="H6" i="2"/>
  <c r="AP10" i="5" l="1"/>
  <c r="AP11" i="5"/>
  <c r="AP12" i="5"/>
  <c r="F14" i="2"/>
  <c r="G14" i="2" s="1"/>
  <c r="H14" i="2" s="1"/>
  <c r="I14" i="2" s="1"/>
  <c r="J14" i="2" s="1"/>
  <c r="K14" i="2" s="1"/>
  <c r="L14" i="2" s="1"/>
  <c r="M14" i="2" s="1"/>
  <c r="N14" i="2" s="1"/>
  <c r="M5" i="4"/>
  <c r="M6" i="4"/>
  <c r="M7" i="4"/>
  <c r="M4" i="4"/>
  <c r="B38" i="4"/>
  <c r="B24" i="4"/>
  <c r="B37" i="4" s="1"/>
  <c r="C8" i="4"/>
  <c r="D8" i="4"/>
  <c r="E8" i="4"/>
  <c r="F8" i="4"/>
  <c r="G8" i="4"/>
  <c r="H8" i="4"/>
  <c r="I8" i="4"/>
  <c r="J8" i="4"/>
  <c r="K8" i="4"/>
  <c r="L8" i="4"/>
  <c r="B8" i="4"/>
  <c r="BJ12" i="5"/>
  <c r="BJ11" i="5"/>
  <c r="BJ10" i="5"/>
  <c r="BE12" i="5"/>
  <c r="BE11" i="5"/>
  <c r="BE10" i="5"/>
  <c r="AZ12" i="5"/>
  <c r="AZ11" i="5"/>
  <c r="AZ10" i="5"/>
  <c r="AU12" i="5"/>
  <c r="AU11" i="5"/>
  <c r="AU10" i="5"/>
  <c r="AK12" i="5"/>
  <c r="AK11" i="5"/>
  <c r="AK10" i="5"/>
  <c r="AF12" i="5"/>
  <c r="AF11" i="5"/>
  <c r="AF10" i="5"/>
  <c r="AA12" i="5"/>
  <c r="AA11" i="5"/>
  <c r="AA10" i="5"/>
  <c r="V12" i="5"/>
  <c r="V11" i="5"/>
  <c r="V10" i="5"/>
  <c r="L12" i="5"/>
  <c r="Q10" i="5"/>
  <c r="Q11" i="5"/>
  <c r="Q12" i="5"/>
  <c r="L10" i="5"/>
  <c r="F13" i="5"/>
  <c r="F12" i="5"/>
  <c r="G12" i="5" s="1"/>
  <c r="F11" i="5"/>
  <c r="G11" i="5" s="1"/>
  <c r="F10" i="5"/>
  <c r="G10" i="5" s="1"/>
  <c r="E14" i="5"/>
  <c r="D14" i="5"/>
  <c r="C14" i="5"/>
  <c r="B5" i="5"/>
  <c r="J4" i="5"/>
  <c r="J3" i="5"/>
  <c r="D3" i="5"/>
  <c r="E5" i="5"/>
  <c r="I15" i="5" s="1"/>
  <c r="C5" i="5"/>
  <c r="L11" i="5"/>
  <c r="F13" i="2"/>
  <c r="I6" i="2"/>
  <c r="B39" i="4" l="1"/>
  <c r="F3" i="5"/>
  <c r="G3" i="5" s="1"/>
  <c r="L14" i="5"/>
  <c r="L16" i="5" s="1"/>
  <c r="G13" i="2"/>
  <c r="H13" i="2" s="1"/>
  <c r="I13" i="2" s="1"/>
  <c r="J13" i="2" s="1"/>
  <c r="K13" i="2" s="1"/>
  <c r="F29" i="4" s="1"/>
  <c r="G15" i="2"/>
  <c r="G12" i="2"/>
  <c r="J6" i="2"/>
  <c r="K6" i="2" s="1"/>
  <c r="D4" i="5"/>
  <c r="F14" i="5"/>
  <c r="M8" i="4"/>
  <c r="J5" i="5"/>
  <c r="K4" i="5" s="1"/>
  <c r="G13" i="5"/>
  <c r="H15" i="2" l="1"/>
  <c r="I15" i="2" s="1"/>
  <c r="J15" i="2" s="1"/>
  <c r="K15" i="2" s="1"/>
  <c r="L15" i="2" s="1"/>
  <c r="M15" i="2" s="1"/>
  <c r="N15" i="2" s="1"/>
  <c r="H10" i="5"/>
  <c r="J10" i="5" s="1"/>
  <c r="H12" i="5"/>
  <c r="J12" i="5" s="1"/>
  <c r="H13" i="5"/>
  <c r="I13" i="5" s="1"/>
  <c r="I14" i="5" s="1"/>
  <c r="I16" i="5" s="1"/>
  <c r="D5" i="5"/>
  <c r="F4" i="5"/>
  <c r="N13" i="2"/>
  <c r="L6" i="2"/>
  <c r="M6" i="2" s="1"/>
  <c r="K5" i="5"/>
  <c r="K3" i="5"/>
  <c r="G4" i="5" l="1"/>
  <c r="H11" i="5" s="1"/>
  <c r="J11" i="5" s="1"/>
  <c r="J14" i="5" s="1"/>
  <c r="F5" i="5"/>
  <c r="G5" i="5" s="1"/>
  <c r="N6" i="2"/>
  <c r="O6" i="2" s="1"/>
  <c r="L38" i="4"/>
  <c r="J38" i="4"/>
  <c r="K38" i="4"/>
  <c r="D38" i="4"/>
  <c r="C38" i="4"/>
  <c r="G38" i="4"/>
  <c r="P6" i="2" l="1"/>
  <c r="Q6" i="2" s="1"/>
  <c r="R6" i="2" s="1"/>
  <c r="E38" i="4"/>
  <c r="O13" i="2" l="1"/>
  <c r="P13" i="2"/>
  <c r="Q13" i="2"/>
  <c r="R13" i="2"/>
  <c r="L13" i="2"/>
  <c r="M13" i="2"/>
  <c r="O15" i="2" l="1"/>
  <c r="Q15" i="2" l="1"/>
  <c r="O14" i="2"/>
  <c r="I30" i="4"/>
  <c r="R14" i="2"/>
  <c r="P14" i="2"/>
  <c r="Q14" i="2"/>
  <c r="P15" i="2"/>
  <c r="H31" i="4"/>
  <c r="R15" i="2"/>
  <c r="H33" i="4" l="1"/>
  <c r="H38" i="4" s="1"/>
  <c r="I33" i="4"/>
  <c r="I38" i="4" s="1"/>
  <c r="H12" i="2"/>
  <c r="H17" i="2" s="1"/>
  <c r="K13" i="5"/>
  <c r="M10" i="5" s="1"/>
  <c r="N10" i="5" l="1"/>
  <c r="O10" i="5" s="1"/>
  <c r="B24" i="5" s="1"/>
  <c r="B13" i="4" s="1"/>
  <c r="R10" i="5"/>
  <c r="W10" i="5" s="1"/>
  <c r="P13" i="5"/>
  <c r="Q13" i="5"/>
  <c r="I12" i="2"/>
  <c r="N12" i="5"/>
  <c r="O12" i="5" s="1"/>
  <c r="B26" i="5" s="1"/>
  <c r="B15" i="4" s="1"/>
  <c r="N13" i="5"/>
  <c r="O13" i="5" s="1"/>
  <c r="B27" i="5" s="1"/>
  <c r="B16" i="4" s="1"/>
  <c r="N11" i="5"/>
  <c r="O11" i="5" s="1"/>
  <c r="B25" i="5" s="1"/>
  <c r="B14" i="4" s="1"/>
  <c r="J12" i="2" l="1"/>
  <c r="I17" i="2"/>
  <c r="Q14" i="5"/>
  <c r="Q16" i="5" s="1"/>
  <c r="N16" i="5"/>
  <c r="K12" i="2" l="1"/>
  <c r="J17" i="2"/>
  <c r="AA13" i="5" s="1"/>
  <c r="S10" i="5"/>
  <c r="T10" i="5" s="1"/>
  <c r="C24" i="5" s="1"/>
  <c r="C13" i="4" s="1"/>
  <c r="C20" i="4" s="1"/>
  <c r="S12" i="5"/>
  <c r="T12" i="5" s="1"/>
  <c r="C26" i="5" s="1"/>
  <c r="C15" i="4" s="1"/>
  <c r="C22" i="4" s="1"/>
  <c r="S13" i="5"/>
  <c r="T13" i="5" s="1"/>
  <c r="C27" i="5" s="1"/>
  <c r="C16" i="4" s="1"/>
  <c r="C23" i="4" s="1"/>
  <c r="S11" i="5"/>
  <c r="T11" i="5" s="1"/>
  <c r="C25" i="5" s="1"/>
  <c r="C14" i="4" s="1"/>
  <c r="C21" i="4" s="1"/>
  <c r="AA14" i="5"/>
  <c r="AA16" i="5" s="1"/>
  <c r="AB10" i="5" s="1"/>
  <c r="AG10" i="5" s="1"/>
  <c r="AL10" i="5" s="1"/>
  <c r="Z13" i="5"/>
  <c r="U13" i="5"/>
  <c r="V13" i="5"/>
  <c r="V14" i="5" s="1"/>
  <c r="V16" i="5" s="1"/>
  <c r="C24" i="4" l="1"/>
  <c r="M12" i="2"/>
  <c r="M17" i="2" s="1"/>
  <c r="K17" i="2"/>
  <c r="R12" i="2"/>
  <c r="R17" i="2" s="1"/>
  <c r="F28" i="4"/>
  <c r="F33" i="4" s="1"/>
  <c r="F38" i="4" s="1"/>
  <c r="P12" i="2"/>
  <c r="P17" i="2" s="1"/>
  <c r="Q12" i="2"/>
  <c r="Q17" i="2" s="1"/>
  <c r="N12" i="2"/>
  <c r="N17" i="2" s="1"/>
  <c r="L12" i="2"/>
  <c r="L17" i="2" s="1"/>
  <c r="O12" i="2"/>
  <c r="O17" i="2" s="1"/>
  <c r="AH11" i="5"/>
  <c r="AI11" i="5" s="1"/>
  <c r="F25" i="5" s="1"/>
  <c r="F14" i="4" s="1"/>
  <c r="F21" i="4" s="1"/>
  <c r="S16" i="5"/>
  <c r="AC12" i="5"/>
  <c r="AD12" i="5" s="1"/>
  <c r="E26" i="5" s="1"/>
  <c r="E15" i="4" s="1"/>
  <c r="E22" i="4" s="1"/>
  <c r="AC10" i="5"/>
  <c r="AC11" i="5"/>
  <c r="AD11" i="5" s="1"/>
  <c r="E25" i="5" s="1"/>
  <c r="E14" i="4" s="1"/>
  <c r="E21" i="4" s="1"/>
  <c r="AC13" i="5"/>
  <c r="AD13" i="5" s="1"/>
  <c r="E27" i="5" s="1"/>
  <c r="E16" i="4" s="1"/>
  <c r="E23" i="4" s="1"/>
  <c r="AH10" i="5"/>
  <c r="AI10" i="5" s="1"/>
  <c r="F24" i="5" s="1"/>
  <c r="F13" i="4" s="1"/>
  <c r="F20" i="4" s="1"/>
  <c r="AH13" i="5"/>
  <c r="AI13" i="5" s="1"/>
  <c r="F27" i="5" s="1"/>
  <c r="F16" i="4" s="1"/>
  <c r="F23" i="4" s="1"/>
  <c r="AH12" i="5"/>
  <c r="AI12" i="5" s="1"/>
  <c r="F26" i="5" s="1"/>
  <c r="F15" i="4" s="1"/>
  <c r="F22" i="4" s="1"/>
  <c r="AY13" i="5" l="1"/>
  <c r="AZ13" i="5"/>
  <c r="AZ14" i="5" s="1"/>
  <c r="AZ16" i="5" s="1"/>
  <c r="AJ13" i="5"/>
  <c r="AK13" i="5"/>
  <c r="AK14" i="5" s="1"/>
  <c r="AK16" i="5" s="1"/>
  <c r="BI13" i="5"/>
  <c r="BJ13" i="5"/>
  <c r="BJ14" i="5" s="1"/>
  <c r="BJ16" i="5" s="1"/>
  <c r="BE13" i="5"/>
  <c r="BE14" i="5" s="1"/>
  <c r="BE16" i="5" s="1"/>
  <c r="BF10" i="5" s="1"/>
  <c r="BK10" i="5" s="1"/>
  <c r="BL10" i="5" s="1"/>
  <c r="BM10" i="5" s="1"/>
  <c r="L24" i="5" s="1"/>
  <c r="L13" i="4" s="1"/>
  <c r="L20" i="4" s="1"/>
  <c r="BD13" i="5"/>
  <c r="AU13" i="5"/>
  <c r="AU14" i="5" s="1"/>
  <c r="AU16" i="5" s="1"/>
  <c r="AT13" i="5"/>
  <c r="AF13" i="5"/>
  <c r="AF14" i="5" s="1"/>
  <c r="AF16" i="5" s="1"/>
  <c r="AE13" i="5"/>
  <c r="AP13" i="5"/>
  <c r="AP14" i="5" s="1"/>
  <c r="AP16" i="5" s="1"/>
  <c r="AQ10" i="5" s="1"/>
  <c r="AV10" i="5" s="1"/>
  <c r="BA10" i="5" s="1"/>
  <c r="BB11" i="5" s="1"/>
  <c r="BC11" i="5" s="1"/>
  <c r="J25" i="5" s="1"/>
  <c r="J14" i="4" s="1"/>
  <c r="J21" i="4" s="1"/>
  <c r="AO13" i="5"/>
  <c r="AC16" i="5"/>
  <c r="AW11" i="5"/>
  <c r="AX11" i="5" s="1"/>
  <c r="I25" i="5" s="1"/>
  <c r="I14" i="4" s="1"/>
  <c r="I21" i="4" s="1"/>
  <c r="AD10" i="5"/>
  <c r="E24" i="5" s="1"/>
  <c r="E13" i="4" s="1"/>
  <c r="E20" i="4" s="1"/>
  <c r="E24" i="4" s="1"/>
  <c r="E37" i="4" s="1"/>
  <c r="AW12" i="5"/>
  <c r="AX12" i="5" s="1"/>
  <c r="I26" i="5" s="1"/>
  <c r="I15" i="4" s="1"/>
  <c r="I22" i="4" s="1"/>
  <c r="BG13" i="5"/>
  <c r="BH13" i="5" s="1"/>
  <c r="K27" i="5" s="1"/>
  <c r="K16" i="4" s="1"/>
  <c r="K23" i="4" s="1"/>
  <c r="BG11" i="5"/>
  <c r="BH11" i="5" s="1"/>
  <c r="K25" i="5" s="1"/>
  <c r="K14" i="4" s="1"/>
  <c r="K21" i="4" s="1"/>
  <c r="BG10" i="5"/>
  <c r="BH10" i="5" s="1"/>
  <c r="K24" i="5" s="1"/>
  <c r="K13" i="4" s="1"/>
  <c r="K20" i="4" s="1"/>
  <c r="BG12" i="5"/>
  <c r="BH12" i="5" s="1"/>
  <c r="K26" i="5" s="1"/>
  <c r="K15" i="4" s="1"/>
  <c r="K22" i="4" s="1"/>
  <c r="BB13" i="5"/>
  <c r="BC13" i="5" s="1"/>
  <c r="J27" i="5" s="1"/>
  <c r="J16" i="4" s="1"/>
  <c r="J23" i="4" s="1"/>
  <c r="BB12" i="5"/>
  <c r="BC12" i="5" s="1"/>
  <c r="J26" i="5" s="1"/>
  <c r="J15" i="4" s="1"/>
  <c r="J22" i="4" s="1"/>
  <c r="BB10" i="5"/>
  <c r="BC10" i="5" s="1"/>
  <c r="J24" i="5" s="1"/>
  <c r="J13" i="4" s="1"/>
  <c r="J20" i="4" s="1"/>
  <c r="AM13" i="5"/>
  <c r="AN13" i="5" s="1"/>
  <c r="G27" i="5" s="1"/>
  <c r="G16" i="4" s="1"/>
  <c r="G23" i="4" s="1"/>
  <c r="AM11" i="5"/>
  <c r="AN11" i="5" s="1"/>
  <c r="G25" i="5" s="1"/>
  <c r="G14" i="4" s="1"/>
  <c r="G21" i="4" s="1"/>
  <c r="AM12" i="5"/>
  <c r="AN12" i="5" s="1"/>
  <c r="G26" i="5" s="1"/>
  <c r="G15" i="4" s="1"/>
  <c r="G22" i="4" s="1"/>
  <c r="AM10" i="5"/>
  <c r="AN10" i="5" s="1"/>
  <c r="G24" i="5" s="1"/>
  <c r="G13" i="4" s="1"/>
  <c r="G20" i="4" s="1"/>
  <c r="AR10" i="5"/>
  <c r="AR12" i="5"/>
  <c r="AS12" i="5" s="1"/>
  <c r="H26" i="5" s="1"/>
  <c r="H15" i="4" s="1"/>
  <c r="H22" i="4" s="1"/>
  <c r="AR11" i="5"/>
  <c r="AS11" i="5" s="1"/>
  <c r="H25" i="5" s="1"/>
  <c r="H14" i="4" s="1"/>
  <c r="H21" i="4" s="1"/>
  <c r="AR13" i="5"/>
  <c r="AS13" i="5" s="1"/>
  <c r="H27" i="5" s="1"/>
  <c r="H16" i="4" s="1"/>
  <c r="H23" i="4" s="1"/>
  <c r="AW13" i="5"/>
  <c r="AX13" i="5" s="1"/>
  <c r="I27" i="5" s="1"/>
  <c r="I16" i="4" s="1"/>
  <c r="I23" i="4" s="1"/>
  <c r="AW10" i="5"/>
  <c r="AX10" i="5" s="1"/>
  <c r="I24" i="5" s="1"/>
  <c r="I13" i="4" s="1"/>
  <c r="I20" i="4" s="1"/>
  <c r="F24" i="4"/>
  <c r="F37" i="4" s="1"/>
  <c r="AH16" i="5"/>
  <c r="X10" i="5"/>
  <c r="X12" i="5"/>
  <c r="Y12" i="5" s="1"/>
  <c r="D26" i="5" s="1"/>
  <c r="D15" i="4" s="1"/>
  <c r="D22" i="4" s="1"/>
  <c r="X11" i="5"/>
  <c r="Y11" i="5" s="1"/>
  <c r="D25" i="5" s="1"/>
  <c r="D14" i="4" s="1"/>
  <c r="D21" i="4" s="1"/>
  <c r="X13" i="5"/>
  <c r="Y13" i="5" s="1"/>
  <c r="D27" i="5" s="1"/>
  <c r="D16" i="4" s="1"/>
  <c r="D23" i="4" s="1"/>
  <c r="BL13" i="5" l="1"/>
  <c r="BM13" i="5" s="1"/>
  <c r="L27" i="5" s="1"/>
  <c r="L16" i="4" s="1"/>
  <c r="L23" i="4" s="1"/>
  <c r="BL11" i="5"/>
  <c r="BM11" i="5" s="1"/>
  <c r="L25" i="5" s="1"/>
  <c r="L14" i="4" s="1"/>
  <c r="L21" i="4" s="1"/>
  <c r="BL12" i="5"/>
  <c r="BM12" i="5" s="1"/>
  <c r="L26" i="5" s="1"/>
  <c r="L15" i="4" s="1"/>
  <c r="L22" i="4" s="1"/>
  <c r="L24" i="4" s="1"/>
  <c r="L37" i="4" s="1"/>
  <c r="I24" i="4"/>
  <c r="I37" i="4" s="1"/>
  <c r="AR16" i="5"/>
  <c r="K24" i="4"/>
  <c r="K37" i="4" s="1"/>
  <c r="AM16" i="5"/>
  <c r="G24" i="4"/>
  <c r="G37" i="4" s="1"/>
  <c r="J24" i="4"/>
  <c r="J37" i="4" s="1"/>
  <c r="BL16" i="5"/>
  <c r="BG16" i="5"/>
  <c r="BB16" i="5"/>
  <c r="AW16" i="5"/>
  <c r="AS10" i="5"/>
  <c r="H24" i="5" s="1"/>
  <c r="H13" i="4" s="1"/>
  <c r="H20" i="4" s="1"/>
  <c r="H24" i="4" s="1"/>
  <c r="H37" i="4" s="1"/>
  <c r="X16" i="5"/>
  <c r="Y10" i="5"/>
  <c r="C37" i="4"/>
  <c r="C39" i="4" s="1"/>
  <c r="D24" i="5" l="1"/>
  <c r="D13" i="4" s="1"/>
  <c r="D20" i="4" s="1"/>
  <c r="D24" i="4" s="1"/>
  <c r="D37" i="4" s="1"/>
  <c r="D39" i="4" s="1"/>
  <c r="E39" i="4" s="1"/>
  <c r="F39" i="4" s="1"/>
  <c r="G39" i="4" s="1"/>
  <c r="H39" i="4" s="1"/>
  <c r="I39" i="4" s="1"/>
  <c r="J39" i="4" s="1"/>
  <c r="K39" i="4" s="1"/>
  <c r="L39" i="4" s="1"/>
</calcChain>
</file>

<file path=xl/sharedStrings.xml><?xml version="1.0" encoding="utf-8"?>
<sst xmlns="http://schemas.openxmlformats.org/spreadsheetml/2006/main" count="399" uniqueCount="133">
  <si>
    <t xml:space="preserve">Forecasting </t>
  </si>
  <si>
    <t>Section 1</t>
  </si>
  <si>
    <t>Ha per year forecast based on anticipated staging</t>
  </si>
  <si>
    <t xml:space="preserve">PSP Property </t>
  </si>
  <si>
    <t>Total developable Area</t>
  </si>
  <si>
    <t xml:space="preserve">Year 1 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</si>
  <si>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</si>
  <si>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</si>
  <si>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</si>
  <si>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</si>
  <si>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</si>
  <si>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</si>
  <si>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</si>
  <si>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</si>
  <si>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</si>
  <si>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Check</t>
  </si>
  <si>
    <t>P1</t>
  </si>
  <si>
    <t>P2</t>
  </si>
  <si>
    <t>P3</t>
  </si>
  <si>
    <t>P4</t>
  </si>
  <si>
    <t>TOTAL</t>
  </si>
  <si>
    <t xml:space="preserve">Section 2 </t>
  </si>
  <si>
    <t>LEA per ha forecast</t>
  </si>
  <si>
    <t>Year 0</t>
  </si>
  <si>
    <t>Section 3</t>
  </si>
  <si>
    <t>Income forecast (LEA payments per parcel)</t>
  </si>
  <si>
    <t>Section 4</t>
  </si>
  <si>
    <t>Reimbursements to developers (LCA payments per parcel - collection agency could negotiate delay of payment with developer)</t>
  </si>
  <si>
    <t>Projects</t>
  </si>
  <si>
    <t>SR.01</t>
  </si>
  <si>
    <t>RD.04.01</t>
  </si>
  <si>
    <t>RD.04.02</t>
  </si>
  <si>
    <t>LP.02</t>
  </si>
  <si>
    <t>Section 5</t>
  </si>
  <si>
    <t>Net Position</t>
  </si>
  <si>
    <t xml:space="preserve">Income  </t>
  </si>
  <si>
    <t>Expenses</t>
  </si>
  <si>
    <t>Summary</t>
  </si>
  <si>
    <t>Hypothetical VGV Index</t>
  </si>
  <si>
    <t>Year 1</t>
  </si>
  <si>
    <t>Year 11</t>
  </si>
  <si>
    <t>Individual Land Projects</t>
  </si>
  <si>
    <t>Index Year</t>
  </si>
  <si>
    <t>Year Acquired</t>
  </si>
  <si>
    <t>Property</t>
  </si>
  <si>
    <t>Ref</t>
  </si>
  <si>
    <t>Name</t>
  </si>
  <si>
    <t>Classification</t>
  </si>
  <si>
    <t>area (ha)</t>
  </si>
  <si>
    <t>n/a</t>
  </si>
  <si>
    <t>CI.01</t>
  </si>
  <si>
    <t>Community Centre</t>
  </si>
  <si>
    <t>C + R</t>
  </si>
  <si>
    <t>RD.01</t>
  </si>
  <si>
    <t>Road</t>
  </si>
  <si>
    <t>Transport</t>
  </si>
  <si>
    <t>RD.02</t>
  </si>
  <si>
    <t>RD.03</t>
  </si>
  <si>
    <t>LP.01</t>
  </si>
  <si>
    <t>Local Park</t>
  </si>
  <si>
    <t>Sports Reserve</t>
  </si>
  <si>
    <t>Green Cell indicates year of land vested to CA from parcel owed LCA</t>
  </si>
  <si>
    <t>Class of development</t>
  </si>
  <si>
    <t>Area</t>
  </si>
  <si>
    <t>IPPL (ha)</t>
  </si>
  <si>
    <t>OPPL (ha)</t>
  </si>
  <si>
    <t>Total PPL (ha)</t>
  </si>
  <si>
    <t>ICP land contribution percentage</t>
  </si>
  <si>
    <t>Percentage</t>
  </si>
  <si>
    <t>contribution land (ha)</t>
  </si>
  <si>
    <t>community/recreation</t>
  </si>
  <si>
    <t>transport</t>
  </si>
  <si>
    <t>Residential Total</t>
  </si>
  <si>
    <t>Commercial &amp; Industrial Total</t>
  </si>
  <si>
    <t>Total</t>
  </si>
  <si>
    <t>YEAR 0</t>
  </si>
  <si>
    <t>YEAR 1 - index year</t>
  </si>
  <si>
    <t>YEAR 2 - index year</t>
  </si>
  <si>
    <t>YEAR 3 - revaluation year</t>
  </si>
  <si>
    <t>YEAR 4 - index year</t>
  </si>
  <si>
    <t>YEAR 5 - index year</t>
  </si>
  <si>
    <t>YEAR 6 - revaluation year</t>
  </si>
  <si>
    <t>YEAR 7 - index year</t>
  </si>
  <si>
    <t>YEAR 8 - index year</t>
  </si>
  <si>
    <t>YEAR 9 - revaluation year</t>
  </si>
  <si>
    <t>YEAR 10  - index year</t>
  </si>
  <si>
    <t>Parcel</t>
  </si>
  <si>
    <t>Area of contribution land (ha)</t>
  </si>
  <si>
    <t>Parcel contribution percentage</t>
  </si>
  <si>
    <t>ICP LCP (ha)</t>
  </si>
  <si>
    <t>Hectares over (ha)</t>
  </si>
  <si>
    <t>Hectares under (ha)</t>
  </si>
  <si>
    <t>Parcel per ha value amount year 0</t>
  </si>
  <si>
    <t>LCA at Year 0</t>
  </si>
  <si>
    <t>LEA rate</t>
  </si>
  <si>
    <t>LEA per parcel</t>
  </si>
  <si>
    <t>LEA payment rate per HA</t>
  </si>
  <si>
    <t>Parcel per ha value amount year 1</t>
  </si>
  <si>
    <t>LCA at Year 1</t>
  </si>
  <si>
    <t>Parcel per ha value amount year 2</t>
  </si>
  <si>
    <t>LCA at Year 2</t>
  </si>
  <si>
    <t>Parcel per ha value amount year 3</t>
  </si>
  <si>
    <t>LCA at Year 3</t>
  </si>
  <si>
    <t>Parcel per ha value amount year 4</t>
  </si>
  <si>
    <t>LCA at Year 4</t>
  </si>
  <si>
    <t>Parcel per ha value amount year 5</t>
  </si>
  <si>
    <t>LCA at Year 5</t>
  </si>
  <si>
    <t>Parcel per ha value amount year 6</t>
  </si>
  <si>
    <t>LCA at Year 6</t>
  </si>
  <si>
    <t>Parcel per ha value amount year 7</t>
  </si>
  <si>
    <t>LCA at Year 7</t>
  </si>
  <si>
    <t>Parcel per ha value amount year 8</t>
  </si>
  <si>
    <t>LCA at Year 8</t>
  </si>
  <si>
    <t>Parcel per ha value amount year 9</t>
  </si>
  <si>
    <t>LCA at Year 9</t>
  </si>
  <si>
    <t>Parcel per ha value amount year 10</t>
  </si>
  <si>
    <t>LCA at Year 10</t>
  </si>
  <si>
    <t>Residential</t>
  </si>
  <si>
    <t>Employment</t>
  </si>
  <si>
    <t>Totals</t>
  </si>
  <si>
    <t> </t>
  </si>
  <si>
    <t>Total area</t>
  </si>
  <si>
    <t>Part 2:LEA summary</t>
  </si>
  <si>
    <t>N/A</t>
  </si>
  <si>
    <r>
      <t>Note that future value of parcel is locked (</t>
    </r>
    <r>
      <rPr>
        <sz val="11"/>
        <color theme="6"/>
        <rFont val="Calibri"/>
        <family val="2"/>
        <scheme val="minor"/>
      </rPr>
      <t>grey numbers</t>
    </r>
    <r>
      <rPr>
        <sz val="11"/>
        <color rgb="FF000000"/>
        <rFont val="Calibri"/>
        <family val="2"/>
        <scheme val="minor"/>
      </rPr>
      <t>) for future years in accordance with MD</t>
    </r>
  </si>
  <si>
    <t>Revaluation Year</t>
  </si>
  <si>
    <t>OPPL total value</t>
  </si>
  <si>
    <t>OPPL</t>
  </si>
  <si>
    <t>Total LCA IPPL</t>
  </si>
  <si>
    <t>OPPL1</t>
  </si>
  <si>
    <t>BR.01</t>
  </si>
  <si>
    <t>IPPL LCA total</t>
  </si>
  <si>
    <t>Total OPPL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</si>
</sst>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0.0000"/>
    <numFmt numFmtId="168" formatCode="_(* #,##0.0000_);_(* \(#,##0.0000\);_(* &quot;-&quot;??_);_(@_)"/>
    <numFmt numFmtId="169" formatCode="_(* #,##0_);_(* \(#,##0\);_(* &quot;-&quot;??_);_(@_)"/>
    <numFmt numFmtId="170" formatCode="_(* #,##0_);_(* \(#,##0\);_(* &quot;-&quot;??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strike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0CECE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166" fontId="0" fillId="0" borderId="0" xfId="1" applyNumberFormat="1" applyFont="1" applyBorder="1"/>
    <xf numFmtId="0" fontId="0" fillId="0" borderId="0" xfId="0" applyAlignment="1">
      <alignment wrapText="1"/>
    </xf>
    <xf numFmtId="166" fontId="0" fillId="0" borderId="0" xfId="1" applyNumberFormat="1" applyFont="1" applyFill="1" applyBorder="1"/>
    <xf numFmtId="0" fontId="6" fillId="0" borderId="0" xfId="0" applyFont="1"/>
    <xf numFmtId="0" fontId="3" fillId="0" borderId="1" xfId="0" applyFont="1" applyBorder="1"/>
    <xf numFmtId="166" fontId="2" fillId="0" borderId="0" xfId="1" applyNumberFormat="1" applyFont="1" applyBorder="1"/>
    <xf numFmtId="0" fontId="8" fillId="2" borderId="4" xfId="0" applyFont="1" applyFill="1" applyBorder="1"/>
    <xf numFmtId="0" fontId="8" fillId="2" borderId="3" xfId="0" applyFont="1" applyFill="1" applyBorder="1"/>
    <xf numFmtId="0" fontId="8" fillId="0" borderId="0" xfId="0" applyFont="1"/>
    <xf numFmtId="0" fontId="8" fillId="2" borderId="6" xfId="0" applyFont="1" applyFill="1" applyBorder="1"/>
    <xf numFmtId="0" fontId="8" fillId="0" borderId="6" xfId="0" applyFont="1" applyBorder="1"/>
    <xf numFmtId="10" fontId="8" fillId="0" borderId="6" xfId="0" applyNumberFormat="1" applyFont="1" applyBorder="1"/>
    <xf numFmtId="9" fontId="8" fillId="0" borderId="6" xfId="0" applyNumberFormat="1" applyFont="1" applyBorder="1"/>
    <xf numFmtId="166" fontId="0" fillId="0" borderId="0" xfId="0" applyNumberFormat="1"/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8" fillId="3" borderId="0" xfId="0" applyFont="1" applyFill="1" applyAlignment="1">
      <alignment wrapText="1"/>
    </xf>
    <xf numFmtId="0" fontId="8" fillId="3" borderId="0" xfId="0" applyFont="1" applyFill="1"/>
    <xf numFmtId="10" fontId="8" fillId="0" borderId="0" xfId="0" applyNumberFormat="1" applyFont="1"/>
    <xf numFmtId="168" fontId="8" fillId="0" borderId="0" xfId="0" applyNumberFormat="1" applyFont="1"/>
    <xf numFmtId="167" fontId="8" fillId="0" borderId="0" xfId="0" applyNumberFormat="1" applyFont="1"/>
    <xf numFmtId="169" fontId="8" fillId="0" borderId="0" xfId="0" applyNumberFormat="1" applyFont="1"/>
    <xf numFmtId="169" fontId="0" fillId="0" borderId="0" xfId="2" applyNumberFormat="1" applyFont="1" applyBorder="1"/>
    <xf numFmtId="169" fontId="0" fillId="0" borderId="0" xfId="0" applyNumberFormat="1"/>
    <xf numFmtId="169" fontId="0" fillId="0" borderId="0" xfId="2" applyNumberFormat="1" applyFont="1"/>
    <xf numFmtId="169" fontId="11" fillId="0" borderId="0" xfId="0" applyNumberFormat="1" applyFont="1"/>
    <xf numFmtId="0" fontId="8" fillId="0" borderId="0" xfId="0" applyFont="1" applyAlignment="1">
      <alignment horizontal="left"/>
    </xf>
    <xf numFmtId="0" fontId="0" fillId="6" borderId="0" xfId="0" applyFill="1"/>
    <xf numFmtId="0" fontId="8" fillId="6" borderId="0" xfId="0" applyFont="1" applyFill="1"/>
    <xf numFmtId="0" fontId="8" fillId="6" borderId="0" xfId="0" applyFont="1" applyFill="1" applyAlignment="1">
      <alignment horizontal="left"/>
    </xf>
    <xf numFmtId="0" fontId="1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/>
    <xf numFmtId="165" fontId="11" fillId="0" borderId="0" xfId="0" applyNumberFormat="1" applyFont="1"/>
    <xf numFmtId="165" fontId="14" fillId="0" borderId="0" xfId="0" applyNumberFormat="1" applyFont="1"/>
    <xf numFmtId="165" fontId="0" fillId="0" borderId="0" xfId="0" applyNumberFormat="1"/>
    <xf numFmtId="0" fontId="6" fillId="0" borderId="7" xfId="0" applyFont="1" applyBorder="1"/>
    <xf numFmtId="0" fontId="6" fillId="0" borderId="8" xfId="0" applyFont="1" applyBorder="1"/>
    <xf numFmtId="0" fontId="13" fillId="0" borderId="8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wrapText="1"/>
    </xf>
    <xf numFmtId="0" fontId="0" fillId="0" borderId="11" xfId="0" applyBorder="1"/>
    <xf numFmtId="0" fontId="0" fillId="0" borderId="10" xfId="0" applyBorder="1"/>
    <xf numFmtId="0" fontId="3" fillId="0" borderId="13" xfId="0" applyFont="1" applyBorder="1"/>
    <xf numFmtId="0" fontId="0" fillId="0" borderId="12" xfId="0" applyBorder="1"/>
    <xf numFmtId="165" fontId="11" fillId="0" borderId="13" xfId="0" applyNumberFormat="1" applyFont="1" applyBorder="1"/>
    <xf numFmtId="165" fontId="14" fillId="0" borderId="13" xfId="0" applyNumberFormat="1" applyFont="1" applyBorder="1"/>
    <xf numFmtId="0" fontId="0" fillId="0" borderId="14" xfId="0" applyBorder="1"/>
    <xf numFmtId="0" fontId="3" fillId="0" borderId="10" xfId="0" applyFont="1" applyBorder="1"/>
    <xf numFmtId="166" fontId="2" fillId="0" borderId="0" xfId="1" applyNumberFormat="1" applyFont="1" applyFill="1" applyBorder="1"/>
    <xf numFmtId="166" fontId="2" fillId="7" borderId="0" xfId="1" applyNumberFormat="1" applyFont="1" applyFill="1" applyBorder="1"/>
    <xf numFmtId="169" fontId="3" fillId="0" borderId="13" xfId="0" applyNumberFormat="1" applyFont="1" applyBorder="1"/>
    <xf numFmtId="166" fontId="2" fillId="0" borderId="0" xfId="1" applyNumberFormat="1" applyFont="1"/>
    <xf numFmtId="0" fontId="3" fillId="0" borderId="15" xfId="0" applyFont="1" applyBorder="1"/>
    <xf numFmtId="0" fontId="3" fillId="0" borderId="16" xfId="0" applyFont="1" applyBorder="1"/>
    <xf numFmtId="165" fontId="3" fillId="0" borderId="16" xfId="0" applyNumberFormat="1" applyFont="1" applyBorder="1"/>
    <xf numFmtId="0" fontId="0" fillId="0" borderId="17" xfId="0" applyBorder="1"/>
    <xf numFmtId="0" fontId="0" fillId="0" borderId="13" xfId="0" applyBorder="1"/>
    <xf numFmtId="169" fontId="8" fillId="0" borderId="0" xfId="0" applyNumberFormat="1" applyFont="1" applyAlignment="1">
      <alignment wrapText="1"/>
    </xf>
    <xf numFmtId="168" fontId="0" fillId="0" borderId="0" xfId="0" applyNumberFormat="1"/>
    <xf numFmtId="165" fontId="0" fillId="0" borderId="0" xfId="0" applyNumberFormat="1" applyAlignment="1">
      <alignment wrapText="1"/>
    </xf>
    <xf numFmtId="3" fontId="8" fillId="0" borderId="0" xfId="0" applyNumberFormat="1" applyFont="1"/>
    <xf numFmtId="0" fontId="8" fillId="9" borderId="0" xfId="0" applyFont="1" applyFill="1"/>
    <xf numFmtId="169" fontId="8" fillId="9" borderId="0" xfId="0" applyNumberFormat="1" applyFont="1" applyFill="1"/>
    <xf numFmtId="169" fontId="11" fillId="9" borderId="0" xfId="0" applyNumberFormat="1" applyFont="1" applyFill="1"/>
    <xf numFmtId="169" fontId="0" fillId="9" borderId="0" xfId="0" applyNumberFormat="1" applyFill="1"/>
    <xf numFmtId="166" fontId="4" fillId="7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166" fontId="4" fillId="7" borderId="0" xfId="1" applyNumberFormat="1" applyFont="1" applyFill="1" applyBorder="1" applyAlignment="1">
      <alignment horizontal="left" vertical="top"/>
    </xf>
    <xf numFmtId="0" fontId="0" fillId="7" borderId="0" xfId="0" applyFill="1"/>
    <xf numFmtId="170" fontId="0" fillId="0" borderId="0" xfId="0" applyNumberFormat="1"/>
    <xf numFmtId="15" fontId="7" fillId="0" borderId="0" xfId="0" applyNumberFormat="1" applyFont="1"/>
    <xf numFmtId="166" fontId="7" fillId="0" borderId="0" xfId="1" applyNumberFormat="1" applyFont="1" applyBorder="1"/>
    <xf numFmtId="0" fontId="7" fillId="0" borderId="0" xfId="0" applyFont="1"/>
    <xf numFmtId="0" fontId="0" fillId="0" borderId="18" xfId="0" applyBorder="1"/>
    <xf numFmtId="0" fontId="0" fillId="0" borderId="19" xfId="0" applyBorder="1"/>
    <xf numFmtId="166" fontId="3" fillId="0" borderId="19" xfId="1" applyNumberFormat="1" applyFont="1" applyBorder="1"/>
    <xf numFmtId="0" fontId="7" fillId="0" borderId="19" xfId="0" applyFont="1" applyBorder="1"/>
    <xf numFmtId="166" fontId="7" fillId="0" borderId="19" xfId="1" applyNumberFormat="1" applyFont="1" applyBorder="1"/>
    <xf numFmtId="0" fontId="7" fillId="0" borderId="20" xfId="0" applyFont="1" applyBorder="1"/>
    <xf numFmtId="15" fontId="7" fillId="0" borderId="21" xfId="0" applyNumberFormat="1" applyFont="1" applyBorder="1"/>
    <xf numFmtId="0" fontId="0" fillId="0" borderId="1" xfId="0" applyBorder="1"/>
    <xf numFmtId="166" fontId="2" fillId="0" borderId="21" xfId="1" applyNumberFormat="1" applyFont="1" applyBorder="1"/>
    <xf numFmtId="0" fontId="0" fillId="0" borderId="23" xfId="0" applyBorder="1"/>
    <xf numFmtId="166" fontId="0" fillId="0" borderId="23" xfId="1" applyNumberFormat="1" applyFont="1" applyBorder="1"/>
    <xf numFmtId="166" fontId="2" fillId="7" borderId="23" xfId="1" applyNumberFormat="1" applyFont="1" applyFill="1" applyBorder="1"/>
    <xf numFmtId="166" fontId="15" fillId="0" borderId="0" xfId="1" applyNumberFormat="1" applyFont="1" applyFill="1" applyBorder="1"/>
    <xf numFmtId="166" fontId="15" fillId="0" borderId="21" xfId="1" applyNumberFormat="1" applyFont="1" applyFill="1" applyBorder="1"/>
    <xf numFmtId="166" fontId="15" fillId="0" borderId="0" xfId="1" applyNumberFormat="1" applyFont="1" applyBorder="1"/>
    <xf numFmtId="166" fontId="15" fillId="0" borderId="21" xfId="1" applyNumberFormat="1" applyFont="1" applyBorder="1"/>
    <xf numFmtId="166" fontId="15" fillId="0" borderId="23" xfId="1" applyNumberFormat="1" applyFont="1" applyBorder="1"/>
    <xf numFmtId="166" fontId="15" fillId="0" borderId="24" xfId="1" applyNumberFormat="1" applyFont="1" applyBorder="1"/>
    <xf numFmtId="166" fontId="4" fillId="0" borderId="0" xfId="1" applyNumberFormat="1" applyFont="1" applyFill="1" applyBorder="1" applyAlignment="1">
      <alignment horizontal="left" vertical="top"/>
    </xf>
    <xf numFmtId="169" fontId="8" fillId="8" borderId="0" xfId="0" applyNumberFormat="1" applyFont="1" applyFill="1"/>
    <xf numFmtId="169" fontId="0" fillId="8" borderId="0" xfId="0" applyNumberFormat="1" applyFill="1" applyAlignment="1">
      <alignment horizontal="right"/>
    </xf>
    <xf numFmtId="169" fontId="0" fillId="8" borderId="0" xfId="0" applyNumberFormat="1" applyFill="1"/>
    <xf numFmtId="15" fontId="3" fillId="0" borderId="0" xfId="0" applyNumberFormat="1" applyFont="1"/>
    <xf numFmtId="0" fontId="0" fillId="0" borderId="22" xfId="0" applyBorder="1"/>
    <xf numFmtId="0" fontId="8" fillId="4" borderId="0" xfId="0" applyFont="1" applyFill="1" applyAlignment="1">
      <alignment wrapText="1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8" fillId="5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5" xfId="0" applyFont="1" applyFill="1" applyBorder="1"/>
    <xf numFmtId="0" fontId="8" fillId="2" borderId="4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4" borderId="0" xfId="0" applyFont="1" applyFill="1" applyAlignment="1">
      <alignment horizontal="center" wrapText="1"/>
    </xf>
    <xf numFmtId="0" fontId="0" fillId="9" borderId="0" xfId="0" applyFill="1" applyAlignment="1">
      <alignment horizontal="center"/>
    </xf>
    <xf numFmtId="0" fontId="8" fillId="8" borderId="0" xfId="0" applyFont="1" applyFill="1" applyAlignment="1">
      <alignment wrapText="1"/>
    </xf>
    <xf numFmtId="0" fontId="0" fillId="8" borderId="0" xfId="0" applyFill="1" applyAlignment="1">
      <alignment horizontal="center"/>
    </xf>
    <xf numFmtId="0" fontId="0" fillId="0" borderId="8" xfId="0" applyFill="1" applyBorder="1"/>
    <xf numFmtId="0" fontId="3" fillId="0" borderId="0" xfId="0" applyFont="1" applyFill="1" applyAlignment="1">
      <alignment horizontal="center" vertical="center" wrapText="1"/>
    </xf>
    <xf numFmtId="165" fontId="3" fillId="0" borderId="16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D0CECE"/>
      <color rgb="FFD6DCE4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25</xdr:row>
      <xdr:rowOff>171450</xdr:rowOff>
    </xdr:from>
    <xdr:to>
      <xdr:col>10</xdr:col>
      <xdr:colOff>391910</xdr:colOff>
      <xdr:row>52</xdr:row>
      <xdr:rowOff>143589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673380-4919-17E5-5D27-94A0CE2A1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81550"/>
          <a:ext cx="9926435" cy="5115639"/>
        </a:xfrm>
        <a:prstGeom prst="rect">
          <a:avLst/>
        </a:prstGeom>
      </xdr:spPr>
    </xdr:pic>
    <xdr:clientData/>
  </xdr:twoCellAnchor>
  <xdr:twoCellAnchor>
    <xdr:from>
      <xdr:col>8</xdr:col>
      <xdr:colOff>342900</xdr:colOff>
      <xdr:row>18</xdr:row>
      <xdr:rowOff>19049</xdr:rowOff>
    </xdr:from>
    <xdr:to>
      <xdr:col>10</xdr:col>
      <xdr:colOff>504825</xdr:colOff>
      <xdr:row>31</xdr:row>
      <xdr:rowOff>76200</xdr:rowOff>
    </xdr:to>
    <xdr:sp macro="" textlink="">
      <xdr:nvSpPr>
        <xdr:cNvPr id="3" name="Up Arrow 2">
          <a:extLst>
            <a:ext uri="{FF2B5EF4-FFF2-40B4-BE49-F238E27FC236}">
              <a16:creationId xmlns:a16="http://schemas.microsoft.com/office/drawing/2014/main" id="{1B9C4B22-9E03-4223-82CB-F6909C716306}"/>
            </a:ext>
            <a:ext uri="{147F2762-F138-4A5C-976F-8EAC2B608ADB}">
              <a16:predDERef xmlns:a16="http://schemas.microsoft.com/office/drawing/2014/main" pred="{E44D2B91-CE37-4BA5-8081-91DCA0821804}"/>
            </a:ext>
          </a:extLst>
        </xdr:cNvPr>
        <xdr:cNvSpPr/>
      </xdr:nvSpPr>
      <xdr:spPr>
        <a:xfrm>
          <a:off x="8429625" y="3867149"/>
          <a:ext cx="1704975" cy="2533651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8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For a revaluation year, manually insert updated valuations</a:t>
          </a:r>
          <a:r>
            <a:rPr lang="en-US" sz="800" b="0" i="0" u="none" strike="noStrike" baseline="0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 for unvested OPPL and LCA parcels' IPPL instead of using last year's values multiplied by hypothetical VGV index. Do not revalue grey numbers.</a:t>
          </a:r>
          <a:endParaRPr lang="en-US" sz="800" b="0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533400</xdr:colOff>
      <xdr:row>2</xdr:row>
      <xdr:rowOff>266700</xdr:rowOff>
    </xdr:from>
    <xdr:to>
      <xdr:col>5</xdr:col>
      <xdr:colOff>990600</xdr:colOff>
      <xdr:row>3</xdr:row>
      <xdr:rowOff>66675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9521208-DEAD-4FE1-8551-0C4A7F3A4E9C}"/>
            </a:ext>
            <a:ext uri="{147F2762-F138-4A5C-976F-8EAC2B608ADB}">
              <a16:predDERef xmlns:a16="http://schemas.microsoft.com/office/drawing/2014/main" pred="{CF9DD81F-F692-41D1-824D-E5D466D8EF9E}"/>
            </a:ext>
          </a:extLst>
        </xdr:cNvPr>
        <xdr:cNvCxnSpPr>
          <a:cxnSpLocks/>
        </xdr:cNvCxnSpPr>
      </xdr:nvCxnSpPr>
      <xdr:spPr>
        <a:xfrm flipV="1">
          <a:off x="4733925" y="647700"/>
          <a:ext cx="1657350" cy="200025"/>
        </a:xfrm>
        <a:prstGeom prst="line">
          <a:avLst/>
        </a:prstGeom>
        <a:ln w="57150">
          <a:solidFill>
            <a:srgbClr val="4472C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1</xdr:row>
      <xdr:rowOff>0</xdr:rowOff>
    </xdr:from>
    <xdr:to>
      <xdr:col>4</xdr:col>
      <xdr:colOff>619125</xdr:colOff>
      <xdr:row>3</xdr:row>
      <xdr:rowOff>247650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432C448-894F-4C33-826D-4956BFCE1182}"/>
            </a:ext>
            <a:ext uri="{147F2762-F138-4A5C-976F-8EAC2B608ADB}">
              <a16:predDERef xmlns:a16="http://schemas.microsoft.com/office/drawing/2014/main" pred="{BDECEF78-6253-C786-F5C8-E59314A79D1A}"/>
            </a:ext>
          </a:extLst>
        </xdr:cNvPr>
        <xdr:cNvSpPr/>
      </xdr:nvSpPr>
      <xdr:spPr>
        <a:xfrm>
          <a:off x="3619500" y="190500"/>
          <a:ext cx="1200150" cy="8382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wrap="square" lIns="91440" tIns="45720" rIns="91440" bIns="45720" rtlCol="0" anchor="ctr"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8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Manually insert public land indexation factor from DTP Website to override "Hypothetical Index" in row 2</a:t>
          </a:r>
        </a:p>
      </xdr:txBody>
    </xdr:sp>
    <xdr:clientData/>
  </xdr:twoCellAnchor>
  <xdr:twoCellAnchor>
    <xdr:from>
      <xdr:col>14</xdr:col>
      <xdr:colOff>609600</xdr:colOff>
      <xdr:row>18</xdr:row>
      <xdr:rowOff>19050</xdr:rowOff>
    </xdr:from>
    <xdr:to>
      <xdr:col>16</xdr:col>
      <xdr:colOff>276225</xdr:colOff>
      <xdr:row>26</xdr:row>
      <xdr:rowOff>76200</xdr:rowOff>
    </xdr:to>
    <xdr:sp macro="" textlink="">
      <xdr:nvSpPr>
        <xdr:cNvPr id="8" name="Up Arrow 2">
          <a:extLst>
            <a:ext uri="{FF2B5EF4-FFF2-40B4-BE49-F238E27FC236}">
              <a16:creationId xmlns:a16="http://schemas.microsoft.com/office/drawing/2014/main" id="{3977E13E-F693-4374-BC75-6A3126448F12}"/>
            </a:ext>
            <a:ext uri="{147F2762-F138-4A5C-976F-8EAC2B608ADB}">
              <a16:predDERef xmlns:a16="http://schemas.microsoft.com/office/drawing/2014/main" pred="{E44D2B91-CE37-4BA5-8081-91DCA0821804}"/>
            </a:ext>
          </a:extLst>
        </xdr:cNvPr>
        <xdr:cNvSpPr/>
      </xdr:nvSpPr>
      <xdr:spPr>
        <a:xfrm>
          <a:off x="13325475" y="3867150"/>
          <a:ext cx="1209675" cy="158115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8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No need to revalue</a:t>
          </a:r>
          <a:r>
            <a:rPr lang="en-US" sz="800" b="0" i="0" u="none" strike="noStrike" baseline="0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 as all OPPL and LCA parcel IPPL is vested (grey)</a:t>
          </a:r>
          <a:endParaRPr lang="en-US" sz="800" b="0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10</xdr:col>
      <xdr:colOff>487139</xdr:colOff>
      <xdr:row>31</xdr:row>
      <xdr:rowOff>66675</xdr:rowOff>
    </xdr:from>
    <xdr:to>
      <xdr:col>17</xdr:col>
      <xdr:colOff>162728</xdr:colOff>
      <xdr:row>58</xdr:row>
      <xdr:rowOff>66675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E57DECB-7696-5C09-DFF9-5226EBA2A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6914" y="6391275"/>
          <a:ext cx="5076264" cy="5143500"/>
        </a:xfrm>
        <a:prstGeom prst="rect">
          <a:avLst/>
        </a:prstGeom>
      </xdr:spPr>
    </xdr:pic>
    <xdr:clientData/>
  </xdr:twoCellAnchor>
  <xdr:twoCellAnchor>
    <xdr:from>
      <xdr:col>6</xdr:col>
      <xdr:colOff>581025</xdr:colOff>
      <xdr:row>18</xdr:row>
      <xdr:rowOff>19050</xdr:rowOff>
    </xdr:from>
    <xdr:to>
      <xdr:col>8</xdr:col>
      <xdr:colOff>304799</xdr:colOff>
      <xdr:row>27</xdr:row>
      <xdr:rowOff>123825</xdr:rowOff>
    </xdr:to>
    <xdr:sp macro="" textlink="">
      <xdr:nvSpPr>
        <xdr:cNvPr id="2" name="Up Arrow 2">
          <a:extLst>
            <a:ext uri="{FF2B5EF4-FFF2-40B4-BE49-F238E27FC236}">
              <a16:creationId xmlns:a16="http://schemas.microsoft.com/office/drawing/2014/main" id="{65DBF0E5-1020-40A3-97D5-362B3D17E00C}"/>
            </a:ext>
            <a:ext uri="{147F2762-F138-4A5C-976F-8EAC2B608ADB}">
              <a16:predDERef xmlns:a16="http://schemas.microsoft.com/office/drawing/2014/main" pred="{E44D2B91-CE37-4BA5-8081-91DCA0821804}"/>
            </a:ext>
          </a:extLst>
        </xdr:cNvPr>
        <xdr:cNvSpPr/>
      </xdr:nvSpPr>
      <xdr:spPr>
        <a:xfrm>
          <a:off x="7048500" y="3867150"/>
          <a:ext cx="1343024" cy="1819275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8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For OPPL,</a:t>
          </a:r>
          <a:r>
            <a:rPr lang="en-US" sz="800" b="0" i="0" u="none" strike="noStrike" baseline="0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 manually insert OPPL value calculated in accordance with Part 4 of LACA at time of acquisition. </a:t>
          </a:r>
          <a:endParaRPr lang="en-US" sz="800" b="0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304800</xdr:colOff>
      <xdr:row>18</xdr:row>
      <xdr:rowOff>19049</xdr:rowOff>
    </xdr:from>
    <xdr:to>
      <xdr:col>13</xdr:col>
      <xdr:colOff>466725</xdr:colOff>
      <xdr:row>31</xdr:row>
      <xdr:rowOff>38100</xdr:rowOff>
    </xdr:to>
    <xdr:sp macro="" textlink="">
      <xdr:nvSpPr>
        <xdr:cNvPr id="4" name="Up Arrow 2">
          <a:extLst>
            <a:ext uri="{FF2B5EF4-FFF2-40B4-BE49-F238E27FC236}">
              <a16:creationId xmlns:a16="http://schemas.microsoft.com/office/drawing/2014/main" id="{537FE159-6729-4F0F-B366-0974A82BD286}"/>
            </a:ext>
            <a:ext uri="{147F2762-F138-4A5C-976F-8EAC2B608ADB}">
              <a16:predDERef xmlns:a16="http://schemas.microsoft.com/office/drawing/2014/main" pred="{E44D2B91-CE37-4BA5-8081-91DCA0821804}"/>
            </a:ext>
          </a:extLst>
        </xdr:cNvPr>
        <xdr:cNvSpPr/>
      </xdr:nvSpPr>
      <xdr:spPr>
        <a:xfrm>
          <a:off x="10706100" y="3867149"/>
          <a:ext cx="1704975" cy="2495551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8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For a revaluation year, manually insert updated valuations</a:t>
          </a:r>
          <a:r>
            <a:rPr lang="en-US" sz="800" b="0" i="0" u="none" strike="noStrike" baseline="0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 for unvested OPPL and LCA parcels' IPPL instead of using last year's values multiplied by hypothetical VGV index. Do not revalue grey numbers.</a:t>
          </a:r>
          <a:endParaRPr lang="en-US" sz="800" b="0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543541</xdr:colOff>
      <xdr:row>0</xdr:row>
      <xdr:rowOff>285750</xdr:rowOff>
    </xdr:from>
    <xdr:to>
      <xdr:col>19</xdr:col>
      <xdr:colOff>600075</xdr:colOff>
      <xdr:row>17</xdr:row>
      <xdr:rowOff>105728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BF3328-08C1-E404-E2F4-2A4EBE7A0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3716" y="285750"/>
          <a:ext cx="3714134" cy="3763328"/>
        </a:xfrm>
        <a:prstGeom prst="rect">
          <a:avLst/>
        </a:prstGeom>
      </xdr:spPr>
    </xdr:pic>
    <xdr:clientData/>
  </xdr:twoCellAnchor>
  <xdr:twoCellAnchor editAs="oneCell">
    <xdr:from>
      <xdr:col>13</xdr:col>
      <xdr:colOff>592520</xdr:colOff>
      <xdr:row>18</xdr:row>
      <xdr:rowOff>38102</xdr:rowOff>
    </xdr:from>
    <xdr:to>
      <xdr:col>25</xdr:col>
      <xdr:colOff>430009</xdr:colOff>
      <xdr:row>36</xdr:row>
      <xdr:rowOff>104776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74B653-F971-4ECA-9D79-B2A618764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22695" y="4248152"/>
          <a:ext cx="7152689" cy="3686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BBEE-77D9-497C-916E-9546427C36A2}">
  <dimension ref="A1:BN28"/>
  <sheetViews>
    <sheetView tabSelected="1" zoomScaleNormal="100" workbookViewId="0">
      <selection activeCell="H16" sqref="H16"/>
    </sheetView>
  </sheetViews>
  <sheetFormatPr defaultRowHeight="15" x14ac:dyDescent="0.25"/>
  <cols>
    <col min="1" max="1" width="26.140625" customWidth="1"/>
    <col min="2" max="2" width="20.42578125" bestFit="1" customWidth="1"/>
    <col min="3" max="3" width="21.140625" customWidth="1"/>
    <col min="4" max="4" width="10.42578125" customWidth="1"/>
    <col min="5" max="5" width="10.7109375" bestFit="1" customWidth="1"/>
    <col min="6" max="6" width="12.140625" customWidth="1"/>
    <col min="7" max="7" width="18.140625" customWidth="1"/>
    <col min="8" max="8" width="11.140625" customWidth="1"/>
    <col min="9" max="9" width="27" customWidth="1"/>
    <col min="10" max="10" width="19.85546875" customWidth="1"/>
    <col min="11" max="11" width="16.5703125" customWidth="1"/>
    <col min="12" max="12" width="16.85546875" customWidth="1"/>
    <col min="13" max="13" width="16" customWidth="1"/>
    <col min="14" max="14" width="15.42578125" customWidth="1"/>
    <col min="15" max="15" width="23.5703125" bestFit="1" customWidth="1"/>
    <col min="16" max="16" width="16.140625" customWidth="1"/>
    <col min="17" max="19" width="14.28515625" bestFit="1" customWidth="1"/>
    <col min="20" max="20" width="11.42578125" bestFit="1" customWidth="1"/>
    <col min="21" max="21" width="16.28515625" customWidth="1"/>
    <col min="22" max="22" width="14.7109375" customWidth="1"/>
    <col min="23" max="23" width="14.28515625" bestFit="1" customWidth="1"/>
    <col min="24" max="24" width="14.140625" customWidth="1"/>
    <col min="26" max="26" width="16.85546875" customWidth="1"/>
    <col min="27" max="27" width="15.85546875" bestFit="1" customWidth="1"/>
    <col min="28" max="28" width="10.7109375" bestFit="1" customWidth="1"/>
    <col min="29" max="29" width="10.28515625" customWidth="1"/>
    <col min="31" max="31" width="16.42578125" customWidth="1"/>
    <col min="32" max="32" width="10.7109375" bestFit="1" customWidth="1"/>
    <col min="33" max="33" width="11.5703125" customWidth="1"/>
    <col min="34" max="34" width="11.42578125" customWidth="1"/>
    <col min="36" max="36" width="15.85546875" customWidth="1"/>
    <col min="37" max="37" width="12.42578125" customWidth="1"/>
    <col min="38" max="38" width="13" customWidth="1"/>
    <col min="39" max="39" width="10.7109375" customWidth="1"/>
    <col min="40" max="40" width="12.28515625" customWidth="1"/>
    <col min="41" max="41" width="15.7109375" customWidth="1"/>
    <col min="42" max="42" width="10.7109375" bestFit="1" customWidth="1"/>
    <col min="43" max="43" width="13.5703125" customWidth="1"/>
    <col min="44" max="44" width="11.42578125" customWidth="1"/>
    <col min="46" max="46" width="16.5703125" customWidth="1"/>
    <col min="47" max="47" width="10.7109375" bestFit="1" customWidth="1"/>
    <col min="48" max="48" width="14.5703125" customWidth="1"/>
    <col min="49" max="49" width="11.140625" customWidth="1"/>
    <col min="51" max="51" width="17" customWidth="1"/>
    <col min="52" max="52" width="12.5703125" customWidth="1"/>
    <col min="53" max="53" width="14.85546875" customWidth="1"/>
    <col min="54" max="54" width="10.7109375" bestFit="1" customWidth="1"/>
    <col min="56" max="56" width="16.42578125" customWidth="1"/>
    <col min="57" max="57" width="10.7109375" bestFit="1" customWidth="1"/>
    <col min="58" max="58" width="13.42578125" customWidth="1"/>
    <col min="59" max="59" width="10.7109375" bestFit="1" customWidth="1"/>
    <col min="61" max="61" width="16.140625" customWidth="1"/>
    <col min="62" max="62" width="10.7109375" bestFit="1" customWidth="1"/>
    <col min="63" max="63" width="12.85546875" customWidth="1"/>
    <col min="64" max="64" width="10.7109375" bestFit="1" customWidth="1"/>
  </cols>
  <sheetData>
    <row r="1" spans="1:66" x14ac:dyDescent="0.25">
      <c r="A1" s="109" t="s">
        <v>62</v>
      </c>
      <c r="B1" s="8" t="s">
        <v>63</v>
      </c>
      <c r="C1" s="111" t="s">
        <v>64</v>
      </c>
      <c r="D1" s="112"/>
      <c r="E1" s="113" t="s">
        <v>65</v>
      </c>
      <c r="F1" s="113" t="s">
        <v>66</v>
      </c>
      <c r="G1" s="113" t="s">
        <v>67</v>
      </c>
      <c r="H1" s="10"/>
      <c r="I1" s="109" t="s">
        <v>62</v>
      </c>
      <c r="J1" s="8" t="s">
        <v>63</v>
      </c>
      <c r="K1" s="113" t="s">
        <v>68</v>
      </c>
      <c r="L1" s="10"/>
      <c r="M1" s="10"/>
      <c r="N1" s="10"/>
      <c r="O1" s="10"/>
    </row>
    <row r="2" spans="1:66" x14ac:dyDescent="0.25">
      <c r="A2" s="110"/>
      <c r="B2" s="11" t="s">
        <v>69</v>
      </c>
      <c r="C2" s="11" t="s">
        <v>70</v>
      </c>
      <c r="D2" s="11" t="s">
        <v>71</v>
      </c>
      <c r="E2" s="114"/>
      <c r="F2" s="114"/>
      <c r="G2" s="114"/>
      <c r="H2" s="10"/>
      <c r="I2" s="110"/>
      <c r="J2" s="11" t="s">
        <v>69</v>
      </c>
      <c r="K2" s="114"/>
      <c r="L2" s="10"/>
      <c r="M2" s="10"/>
      <c r="N2" s="10"/>
      <c r="O2" s="10"/>
    </row>
    <row r="3" spans="1:66" x14ac:dyDescent="0.25">
      <c r="A3" s="9" t="s">
        <v>72</v>
      </c>
      <c r="B3" s="12">
        <v>103</v>
      </c>
      <c r="C3" s="12">
        <v>6</v>
      </c>
      <c r="D3" s="12">
        <f>E10+E12+E13</f>
        <v>10.6</v>
      </c>
      <c r="E3" s="12">
        <v>0.85</v>
      </c>
      <c r="F3" s="12">
        <f>C3+D3+E3</f>
        <v>17.450000000000003</v>
      </c>
      <c r="G3" s="13">
        <f>F3/B3</f>
        <v>0.16941747572815538</v>
      </c>
      <c r="H3" s="10"/>
      <c r="I3" s="9" t="s">
        <v>72</v>
      </c>
      <c r="J3" s="12">
        <f>B3</f>
        <v>103</v>
      </c>
      <c r="K3" s="14">
        <f>J3/J$5</f>
        <v>0.85123966942148765</v>
      </c>
      <c r="L3" s="10"/>
      <c r="M3" s="10"/>
      <c r="N3" s="10"/>
      <c r="O3" s="10"/>
    </row>
    <row r="4" spans="1:66" x14ac:dyDescent="0.25">
      <c r="A4" s="9" t="s">
        <v>73</v>
      </c>
      <c r="B4" s="12">
        <v>18</v>
      </c>
      <c r="C4" s="12">
        <v>0</v>
      </c>
      <c r="D4" s="12">
        <f>F11</f>
        <v>1.4</v>
      </c>
      <c r="E4" s="12">
        <v>0.15</v>
      </c>
      <c r="F4" s="12">
        <f>C4+D4+E4</f>
        <v>1.5499999999999998</v>
      </c>
      <c r="G4" s="13">
        <f>F4/B4</f>
        <v>8.6111111111111097E-2</v>
      </c>
      <c r="H4" s="10"/>
      <c r="I4" s="9" t="s">
        <v>73</v>
      </c>
      <c r="J4" s="12">
        <f>B4</f>
        <v>18</v>
      </c>
      <c r="K4" s="14">
        <f>J4/J$5</f>
        <v>0.1487603305785124</v>
      </c>
      <c r="L4" s="10"/>
      <c r="M4" s="10"/>
      <c r="N4" s="10"/>
      <c r="O4" s="10"/>
    </row>
    <row r="5" spans="1:66" x14ac:dyDescent="0.25">
      <c r="A5" s="9" t="s">
        <v>74</v>
      </c>
      <c r="B5" s="12">
        <f>SUM(B3:B4)</f>
        <v>121</v>
      </c>
      <c r="C5" s="12">
        <f>SUM(C3:C4)</f>
        <v>6</v>
      </c>
      <c r="D5" s="12">
        <f t="shared" ref="D5:F5" si="0">SUM(D3:D4)</f>
        <v>12</v>
      </c>
      <c r="E5" s="12">
        <f t="shared" si="0"/>
        <v>1</v>
      </c>
      <c r="F5" s="12">
        <f t="shared" si="0"/>
        <v>19.000000000000004</v>
      </c>
      <c r="G5" s="13">
        <f>F5/B5</f>
        <v>0.15702479338842978</v>
      </c>
      <c r="H5" s="10"/>
      <c r="I5" s="9" t="s">
        <v>74</v>
      </c>
      <c r="J5" s="12">
        <f>SUM(J3:J4)</f>
        <v>121</v>
      </c>
      <c r="K5" s="14">
        <f>J5/J$5</f>
        <v>1</v>
      </c>
      <c r="L5" s="10"/>
      <c r="M5" s="10"/>
      <c r="N5" s="10"/>
      <c r="O5" s="10"/>
    </row>
    <row r="6" spans="1:6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66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15" t="s">
        <v>75</v>
      </c>
      <c r="L7" s="115"/>
      <c r="M7" s="115"/>
      <c r="N7" s="115"/>
      <c r="O7" s="115"/>
      <c r="P7" s="105" t="s">
        <v>76</v>
      </c>
      <c r="Q7" s="105"/>
      <c r="R7" s="105"/>
      <c r="S7" s="105"/>
      <c r="T7" s="105"/>
      <c r="U7" s="106" t="s">
        <v>77</v>
      </c>
      <c r="V7" s="106"/>
      <c r="W7" s="106"/>
      <c r="X7" s="106"/>
      <c r="Y7" s="106"/>
      <c r="Z7" s="105" t="s">
        <v>78</v>
      </c>
      <c r="AA7" s="105"/>
      <c r="AB7" s="105"/>
      <c r="AC7" s="105"/>
      <c r="AD7" s="105"/>
      <c r="AE7" s="106" t="s">
        <v>79</v>
      </c>
      <c r="AF7" s="106"/>
      <c r="AG7" s="106"/>
      <c r="AH7" s="106"/>
      <c r="AI7" s="106"/>
      <c r="AJ7" s="105" t="s">
        <v>80</v>
      </c>
      <c r="AK7" s="105"/>
      <c r="AL7" s="105"/>
      <c r="AM7" s="105"/>
      <c r="AN7" s="105"/>
      <c r="AO7" s="118" t="s">
        <v>81</v>
      </c>
      <c r="AP7" s="118"/>
      <c r="AQ7" s="118"/>
      <c r="AR7" s="118"/>
      <c r="AS7" s="118"/>
      <c r="AT7" s="105" t="s">
        <v>82</v>
      </c>
      <c r="AU7" s="105"/>
      <c r="AV7" s="105"/>
      <c r="AW7" s="105"/>
      <c r="AX7" s="105"/>
      <c r="AY7" s="106" t="s">
        <v>83</v>
      </c>
      <c r="AZ7" s="106"/>
      <c r="BA7" s="106"/>
      <c r="BB7" s="106"/>
      <c r="BC7" s="106"/>
      <c r="BD7" s="116" t="s">
        <v>84</v>
      </c>
      <c r="BE7" s="116"/>
      <c r="BF7" s="116"/>
      <c r="BG7" s="116"/>
      <c r="BH7" s="116"/>
      <c r="BI7" s="106" t="s">
        <v>85</v>
      </c>
      <c r="BJ7" s="106"/>
      <c r="BK7" s="106"/>
      <c r="BL7" s="106"/>
      <c r="BM7" s="106"/>
      <c r="BN7" s="17"/>
    </row>
    <row r="8" spans="1:66" ht="15" customHeight="1" x14ac:dyDescent="0.25">
      <c r="A8" s="108" t="s">
        <v>86</v>
      </c>
      <c r="B8" s="108" t="s">
        <v>62</v>
      </c>
      <c r="C8" s="108" t="s">
        <v>87</v>
      </c>
      <c r="D8" s="108" t="s">
        <v>64</v>
      </c>
      <c r="E8" s="108"/>
      <c r="F8" s="108" t="s">
        <v>66</v>
      </c>
      <c r="G8" s="108" t="s">
        <v>88</v>
      </c>
      <c r="H8" s="108" t="s">
        <v>89</v>
      </c>
      <c r="I8" s="108" t="s">
        <v>90</v>
      </c>
      <c r="J8" s="108" t="s">
        <v>91</v>
      </c>
      <c r="K8" s="104" t="s">
        <v>92</v>
      </c>
      <c r="L8" s="104" t="s">
        <v>93</v>
      </c>
      <c r="M8" s="104" t="s">
        <v>94</v>
      </c>
      <c r="N8" s="104" t="s">
        <v>95</v>
      </c>
      <c r="O8" s="104" t="s">
        <v>96</v>
      </c>
      <c r="P8" s="107" t="s">
        <v>97</v>
      </c>
      <c r="Q8" s="107" t="s">
        <v>98</v>
      </c>
      <c r="R8" s="107" t="s">
        <v>94</v>
      </c>
      <c r="S8" s="107" t="s">
        <v>95</v>
      </c>
      <c r="T8" s="107" t="s">
        <v>96</v>
      </c>
      <c r="U8" s="104" t="s">
        <v>99</v>
      </c>
      <c r="V8" s="104" t="s">
        <v>100</v>
      </c>
      <c r="W8" s="104" t="s">
        <v>94</v>
      </c>
      <c r="X8" s="104" t="s">
        <v>95</v>
      </c>
      <c r="Y8" s="104" t="s">
        <v>96</v>
      </c>
      <c r="Z8" s="107" t="s">
        <v>101</v>
      </c>
      <c r="AA8" s="107" t="s">
        <v>102</v>
      </c>
      <c r="AB8" s="107" t="s">
        <v>94</v>
      </c>
      <c r="AC8" s="107" t="s">
        <v>95</v>
      </c>
      <c r="AD8" s="107" t="s">
        <v>96</v>
      </c>
      <c r="AE8" s="104" t="s">
        <v>103</v>
      </c>
      <c r="AF8" s="104" t="s">
        <v>104</v>
      </c>
      <c r="AG8" s="104" t="s">
        <v>94</v>
      </c>
      <c r="AH8" s="104" t="s">
        <v>95</v>
      </c>
      <c r="AI8" s="104" t="s">
        <v>96</v>
      </c>
      <c r="AJ8" s="107" t="s">
        <v>105</v>
      </c>
      <c r="AK8" s="107" t="s">
        <v>106</v>
      </c>
      <c r="AL8" s="107" t="s">
        <v>94</v>
      </c>
      <c r="AM8" s="107" t="s">
        <v>95</v>
      </c>
      <c r="AN8" s="107" t="s">
        <v>96</v>
      </c>
      <c r="AO8" s="117" t="s">
        <v>107</v>
      </c>
      <c r="AP8" s="117" t="s">
        <v>108</v>
      </c>
      <c r="AQ8" s="117" t="s">
        <v>94</v>
      </c>
      <c r="AR8" s="117" t="s">
        <v>95</v>
      </c>
      <c r="AS8" s="117" t="s">
        <v>96</v>
      </c>
      <c r="AT8" s="107" t="s">
        <v>109</v>
      </c>
      <c r="AU8" s="107" t="s">
        <v>110</v>
      </c>
      <c r="AV8" s="107" t="s">
        <v>94</v>
      </c>
      <c r="AW8" s="107" t="s">
        <v>95</v>
      </c>
      <c r="AX8" s="107" t="s">
        <v>96</v>
      </c>
      <c r="AY8" s="104" t="s">
        <v>111</v>
      </c>
      <c r="AZ8" s="104" t="s">
        <v>112</v>
      </c>
      <c r="BA8" s="104" t="s">
        <v>94</v>
      </c>
      <c r="BB8" s="104" t="s">
        <v>95</v>
      </c>
      <c r="BC8" s="104" t="s">
        <v>96</v>
      </c>
      <c r="BD8" s="107" t="s">
        <v>113</v>
      </c>
      <c r="BE8" s="107" t="s">
        <v>114</v>
      </c>
      <c r="BF8" s="107" t="s">
        <v>94</v>
      </c>
      <c r="BG8" s="107" t="s">
        <v>95</v>
      </c>
      <c r="BH8" s="107" t="s">
        <v>96</v>
      </c>
      <c r="BI8" s="104" t="s">
        <v>115</v>
      </c>
      <c r="BJ8" s="104" t="s">
        <v>116</v>
      </c>
      <c r="BK8" s="104" t="s">
        <v>94</v>
      </c>
      <c r="BL8" s="104" t="s">
        <v>95</v>
      </c>
      <c r="BM8" s="104" t="s">
        <v>96</v>
      </c>
    </row>
    <row r="9" spans="1:66" ht="60.75" customHeight="1" x14ac:dyDescent="0.25">
      <c r="A9" s="108"/>
      <c r="B9" s="108"/>
      <c r="C9" s="108"/>
      <c r="D9" s="19" t="s">
        <v>70</v>
      </c>
      <c r="E9" s="19" t="s">
        <v>71</v>
      </c>
      <c r="F9" s="108"/>
      <c r="G9" s="108"/>
      <c r="H9" s="108"/>
      <c r="I9" s="108"/>
      <c r="J9" s="108"/>
      <c r="K9" s="104"/>
      <c r="L9" s="104"/>
      <c r="M9" s="104"/>
      <c r="N9" s="104"/>
      <c r="O9" s="104"/>
      <c r="P9" s="107"/>
      <c r="Q9" s="107"/>
      <c r="R9" s="107"/>
      <c r="S9" s="107"/>
      <c r="T9" s="107"/>
      <c r="U9" s="104"/>
      <c r="V9" s="104"/>
      <c r="W9" s="104"/>
      <c r="X9" s="104"/>
      <c r="Y9" s="104"/>
      <c r="Z9" s="107"/>
      <c r="AA9" s="107"/>
      <c r="AB9" s="107"/>
      <c r="AC9" s="107"/>
      <c r="AD9" s="107"/>
      <c r="AE9" s="104"/>
      <c r="AF9" s="104"/>
      <c r="AG9" s="104"/>
      <c r="AH9" s="104"/>
      <c r="AI9" s="104"/>
      <c r="AJ9" s="107"/>
      <c r="AK9" s="107"/>
      <c r="AL9" s="107"/>
      <c r="AM9" s="107"/>
      <c r="AN9" s="107"/>
      <c r="AO9" s="117"/>
      <c r="AP9" s="117"/>
      <c r="AQ9" s="117"/>
      <c r="AR9" s="117"/>
      <c r="AS9" s="117"/>
      <c r="AT9" s="107"/>
      <c r="AU9" s="107"/>
      <c r="AV9" s="107"/>
      <c r="AW9" s="107"/>
      <c r="AX9" s="107"/>
      <c r="AY9" s="104"/>
      <c r="AZ9" s="104"/>
      <c r="BA9" s="104"/>
      <c r="BB9" s="104"/>
      <c r="BC9" s="104"/>
      <c r="BD9" s="107"/>
      <c r="BE9" s="107"/>
      <c r="BF9" s="107"/>
      <c r="BG9" s="107"/>
      <c r="BH9" s="107"/>
      <c r="BI9" s="104"/>
      <c r="BJ9" s="104"/>
      <c r="BK9" s="104"/>
      <c r="BL9" s="104"/>
      <c r="BM9" s="104"/>
    </row>
    <row r="10" spans="1:66" x14ac:dyDescent="0.25">
      <c r="A10" s="20">
        <v>1</v>
      </c>
      <c r="B10" s="10" t="s">
        <v>117</v>
      </c>
      <c r="C10" s="10">
        <v>35</v>
      </c>
      <c r="D10" s="10">
        <v>1</v>
      </c>
      <c r="E10" s="10">
        <v>3.55</v>
      </c>
      <c r="F10" s="10">
        <f>SUM(D10:E10)</f>
        <v>4.55</v>
      </c>
      <c r="G10" s="21">
        <f>F10/C10</f>
        <v>0.13</v>
      </c>
      <c r="H10" s="22">
        <f>C10*G3</f>
        <v>5.9296116504854384</v>
      </c>
      <c r="I10" s="23">
        <v>0</v>
      </c>
      <c r="J10" s="23">
        <f>H10-F10</f>
        <v>1.3796116504854385</v>
      </c>
      <c r="K10" s="24">
        <v>0</v>
      </c>
      <c r="L10" s="24">
        <f>K10*I10</f>
        <v>0</v>
      </c>
      <c r="M10" s="24">
        <f>$L$16/$J$14</f>
        <v>1710963.4551494992</v>
      </c>
      <c r="N10" s="24">
        <f>M10*$J10</f>
        <v>2360465.1162790693</v>
      </c>
      <c r="O10" s="24">
        <f>N10/($C10-$F10)</f>
        <v>77519.379844961222</v>
      </c>
      <c r="P10" s="26">
        <v>0</v>
      </c>
      <c r="Q10" s="24">
        <f>P10*$I10</f>
        <v>0</v>
      </c>
      <c r="R10" s="26">
        <f>M10*'Individual items value'!H3</f>
        <v>1796511.6279069742</v>
      </c>
      <c r="S10" s="24">
        <f>$R$10*$J10</f>
        <v>2478488.3720930228</v>
      </c>
      <c r="T10" s="24">
        <f>S10/($C10-$F10)</f>
        <v>81395.348837209283</v>
      </c>
      <c r="U10" s="26"/>
      <c r="V10" s="24">
        <f>U10*$I10</f>
        <v>0</v>
      </c>
      <c r="W10" s="26">
        <f>R10*'Individual items value'!I3</f>
        <v>1886337.2093023229</v>
      </c>
      <c r="X10" s="24">
        <f>$W$10*$J10</f>
        <v>2602412.7906976738</v>
      </c>
      <c r="Y10" s="28">
        <f>X10/($C10-$F10)</f>
        <v>85465.116279069756</v>
      </c>
      <c r="Z10" s="26"/>
      <c r="AA10" s="24">
        <f>Z10*$I10</f>
        <v>0</v>
      </c>
      <c r="AB10" s="26">
        <f>AA$16/$J$14</f>
        <v>1886630.5173232059</v>
      </c>
      <c r="AC10" s="24">
        <f>$AB$10*$J10</f>
        <v>2602817.4418604649</v>
      </c>
      <c r="AD10" s="28">
        <f>AC10/($C10-$F10)</f>
        <v>85478.405315614611</v>
      </c>
      <c r="AE10" s="26"/>
      <c r="AF10" s="24">
        <f>AE10*$I10</f>
        <v>0</v>
      </c>
      <c r="AG10" s="26">
        <f>AB10*'Individual items value'!K3</f>
        <v>1980962.0431893663</v>
      </c>
      <c r="AH10" s="24">
        <f>$AG$10*$J10</f>
        <v>2732958.3139534881</v>
      </c>
      <c r="AI10" s="28">
        <f>AH10/($C10-$F10)</f>
        <v>89752.325581395344</v>
      </c>
      <c r="AJ10" s="26"/>
      <c r="AK10" s="24">
        <f>AJ10*$I10</f>
        <v>0</v>
      </c>
      <c r="AL10" s="26">
        <f>AG10*'Individual items value'!L3</f>
        <v>2080010.1453488348</v>
      </c>
      <c r="AM10" s="24">
        <f>$AL$10*$J10</f>
        <v>2869606.2296511629</v>
      </c>
      <c r="AN10" s="28">
        <f>AM10/($C10-$F10)</f>
        <v>94239.941860465115</v>
      </c>
      <c r="AO10" s="26"/>
      <c r="AP10" s="24">
        <f>AO10*$I10</f>
        <v>0</v>
      </c>
      <c r="AQ10" s="26">
        <f>AP$16/$J$14</f>
        <v>2001484.0181696489</v>
      </c>
      <c r="AR10" s="24">
        <f>$AQ$10*$J10</f>
        <v>2761270.669727257</v>
      </c>
      <c r="AS10" s="28">
        <f>AR10/($C10-$F10)</f>
        <v>90682.12380056674</v>
      </c>
      <c r="AT10" s="26"/>
      <c r="AU10" s="24">
        <f>AT10*$I10</f>
        <v>0</v>
      </c>
      <c r="AV10" s="26">
        <f>AQ10*'Individual items value'!N3</f>
        <v>2101558.2190781315</v>
      </c>
      <c r="AW10" s="24">
        <f>$AV$10*$J10</f>
        <v>2899334.20321362</v>
      </c>
      <c r="AX10" s="28">
        <f>AW10/($C10-$F10)</f>
        <v>95216.229990595079</v>
      </c>
      <c r="AY10" s="26"/>
      <c r="AZ10" s="24">
        <f>AY10*$I10</f>
        <v>0</v>
      </c>
      <c r="BA10" s="26">
        <f>AV10*'Individual items value'!O3</f>
        <v>2206636.1300320383</v>
      </c>
      <c r="BB10" s="24">
        <f>$BA$10*$J10</f>
        <v>3044300.913374301</v>
      </c>
      <c r="BC10" s="28">
        <f>BB10/($C10-$F10)</f>
        <v>99977.04149012483</v>
      </c>
      <c r="BD10" s="64"/>
      <c r="BE10" s="24">
        <f>BD10*$I10</f>
        <v>0</v>
      </c>
      <c r="BF10" s="26">
        <f>BE$16/$J$14</f>
        <v>2019491.8336993172</v>
      </c>
      <c r="BG10" s="24">
        <f>$BF$10*$J10</f>
        <v>2786114.4618317797</v>
      </c>
      <c r="BH10" s="28">
        <f>BG10/($C10-$F10)</f>
        <v>91498.011882817067</v>
      </c>
      <c r="BI10" s="26"/>
      <c r="BJ10" s="24">
        <f>BI10*$I10</f>
        <v>0</v>
      </c>
      <c r="BK10" s="26">
        <f>BF10*'Individual items value'!Q3</f>
        <v>2120466.4253842831</v>
      </c>
      <c r="BL10" s="24">
        <f>$BK$10*$J10</f>
        <v>2925420.184923369</v>
      </c>
      <c r="BM10" s="28">
        <f>BL10/($C10-$F10)</f>
        <v>96072.912476957936</v>
      </c>
    </row>
    <row r="11" spans="1:66" x14ac:dyDescent="0.25">
      <c r="A11" s="20">
        <v>2</v>
      </c>
      <c r="B11" s="10" t="s">
        <v>118</v>
      </c>
      <c r="C11" s="10">
        <v>18</v>
      </c>
      <c r="D11" s="10">
        <v>0</v>
      </c>
      <c r="E11" s="10">
        <v>1.4</v>
      </c>
      <c r="F11" s="10">
        <f>SUM(D11:E11)</f>
        <v>1.4</v>
      </c>
      <c r="G11" s="21">
        <f>F11/C11</f>
        <v>7.7777777777777779E-2</v>
      </c>
      <c r="H11" s="22">
        <f>C11*G4</f>
        <v>1.5499999999999998</v>
      </c>
      <c r="I11" s="23">
        <v>0</v>
      </c>
      <c r="J11" s="23">
        <f t="shared" ref="J11:J12" si="1">H11-F11</f>
        <v>0.14999999999999991</v>
      </c>
      <c r="K11" s="24">
        <v>0</v>
      </c>
      <c r="L11" s="24">
        <f t="shared" ref="L11" si="2">K11*I11</f>
        <v>0</v>
      </c>
      <c r="M11" s="24"/>
      <c r="N11" s="24">
        <f>$M$10*$J11</f>
        <v>256644.51827242473</v>
      </c>
      <c r="O11" s="24">
        <f>N11/($C11-$F11)</f>
        <v>15460.513148941247</v>
      </c>
      <c r="P11" s="26">
        <v>0</v>
      </c>
      <c r="Q11" s="24">
        <f t="shared" ref="Q11:Q12" si="3">P11*$I11</f>
        <v>0</v>
      </c>
      <c r="R11" s="26"/>
      <c r="S11" s="24">
        <f t="shared" ref="S11:S13" si="4">$R$10*$J11</f>
        <v>269476.74418604595</v>
      </c>
      <c r="T11" s="24">
        <f>S11/($C11-$F11)</f>
        <v>16233.538806388309</v>
      </c>
      <c r="U11" s="26"/>
      <c r="V11" s="24">
        <f t="shared" ref="V11:V12" si="5">U11*$I11</f>
        <v>0</v>
      </c>
      <c r="W11" s="26"/>
      <c r="X11" s="24">
        <f t="shared" ref="X11:X13" si="6">$W$10*$J11</f>
        <v>282950.5813953483</v>
      </c>
      <c r="Y11" s="28">
        <f>X11/($C11-$F11)</f>
        <v>17045.215746707727</v>
      </c>
      <c r="Z11" s="26"/>
      <c r="AA11" s="24">
        <f t="shared" ref="AA11:AA12" si="7">Z11*$I11</f>
        <v>0</v>
      </c>
      <c r="AB11" s="26"/>
      <c r="AC11" s="24">
        <f>$AB$10*$J11</f>
        <v>282994.57759848074</v>
      </c>
      <c r="AD11" s="28">
        <f>AC11/($C11-$F11)</f>
        <v>17047.866120390405</v>
      </c>
      <c r="AE11" s="26"/>
      <c r="AF11" s="24">
        <f t="shared" ref="AF11:AF12" si="8">AE11*$I11</f>
        <v>0</v>
      </c>
      <c r="AG11" s="26"/>
      <c r="AH11" s="24">
        <f>$AG$10*$J11</f>
        <v>297144.30647840479</v>
      </c>
      <c r="AI11" s="28">
        <f>AH11/($C11-$F11)</f>
        <v>17900.259426409924</v>
      </c>
      <c r="AJ11" s="26"/>
      <c r="AK11" s="24">
        <f t="shared" ref="AK11:AK12" si="9">AJ11*$I11</f>
        <v>0</v>
      </c>
      <c r="AL11" s="26"/>
      <c r="AM11" s="24">
        <f>$AL$10*$J11</f>
        <v>312001.52180232503</v>
      </c>
      <c r="AN11" s="28">
        <f>AM11/($C11-$F11)</f>
        <v>18795.272397730423</v>
      </c>
      <c r="AO11" s="26"/>
      <c r="AP11" s="24">
        <f t="shared" ref="AP11:AP12" si="10">AO11*$I11</f>
        <v>0</v>
      </c>
      <c r="AQ11" s="26"/>
      <c r="AR11" s="24">
        <f>$AQ$10*$J11</f>
        <v>300222.60272544716</v>
      </c>
      <c r="AS11" s="28">
        <f>AR11/($C11-$F11)</f>
        <v>18085.698959364287</v>
      </c>
      <c r="AT11" s="26"/>
      <c r="AU11" s="24">
        <f t="shared" ref="AU11:AU12" si="11">AT11*$I11</f>
        <v>0</v>
      </c>
      <c r="AV11" s="26"/>
      <c r="AW11" s="24">
        <f>$AV$10*$J11</f>
        <v>315233.73286171956</v>
      </c>
      <c r="AX11" s="28">
        <f>AW11/($C11-$F11)</f>
        <v>18989.983907332502</v>
      </c>
      <c r="AY11" s="26"/>
      <c r="AZ11" s="24">
        <f t="shared" ref="AZ11:AZ12" si="12">AY11*$I11</f>
        <v>0</v>
      </c>
      <c r="BA11" s="26"/>
      <c r="BB11" s="24">
        <f>$BA$10*$J11</f>
        <v>330995.41950480553</v>
      </c>
      <c r="BC11" s="28">
        <f>BB11/($C11-$F11)</f>
        <v>19939.483102699127</v>
      </c>
      <c r="BD11" s="26"/>
      <c r="BE11" s="24">
        <f t="shared" ref="BE11:BE12" si="13">BD11*$I11</f>
        <v>0</v>
      </c>
      <c r="BF11" s="26"/>
      <c r="BG11" s="24">
        <f>$BF$10*$J11</f>
        <v>302923.77505489741</v>
      </c>
      <c r="BH11" s="28">
        <f>BG11/($C11-$F11)</f>
        <v>18248.420184029965</v>
      </c>
      <c r="BI11" s="26"/>
      <c r="BJ11" s="24">
        <f t="shared" ref="BJ11:BJ12" si="14">BI11*$I11</f>
        <v>0</v>
      </c>
      <c r="BK11" s="26"/>
      <c r="BL11" s="24">
        <f>$BK$10*$J11</f>
        <v>318069.96380764229</v>
      </c>
      <c r="BM11" s="28">
        <f>BL11/($C11-$F11)</f>
        <v>19160.841193231463</v>
      </c>
    </row>
    <row r="12" spans="1:66" x14ac:dyDescent="0.25">
      <c r="A12" s="20">
        <v>3</v>
      </c>
      <c r="B12" s="10" t="s">
        <v>117</v>
      </c>
      <c r="C12" s="10">
        <v>24</v>
      </c>
      <c r="D12" s="10">
        <v>1</v>
      </c>
      <c r="E12" s="10">
        <v>2.5499999999999998</v>
      </c>
      <c r="F12" s="10">
        <f>SUM(D12:E12)</f>
        <v>3.55</v>
      </c>
      <c r="G12" s="21">
        <f>F12/C12</f>
        <v>0.14791666666666667</v>
      </c>
      <c r="H12" s="22">
        <f>C12*G3</f>
        <v>4.0660194174757294</v>
      </c>
      <c r="I12" s="23">
        <v>0</v>
      </c>
      <c r="J12" s="23">
        <f t="shared" si="1"/>
        <v>0.51601941747572955</v>
      </c>
      <c r="K12" s="24">
        <v>0</v>
      </c>
      <c r="L12" s="24">
        <f>K12*I12</f>
        <v>0</v>
      </c>
      <c r="M12" s="24"/>
      <c r="N12" s="24">
        <f t="shared" ref="N12:N13" si="15">$M$10*$J12</f>
        <v>882890.36544850608</v>
      </c>
      <c r="O12" s="24">
        <f>N12/($C12-$F12)</f>
        <v>43173.123004816924</v>
      </c>
      <c r="P12" s="26">
        <v>0</v>
      </c>
      <c r="Q12" s="24">
        <f t="shared" si="3"/>
        <v>0</v>
      </c>
      <c r="R12" s="26"/>
      <c r="S12" s="24">
        <f t="shared" si="4"/>
        <v>927034.88372093136</v>
      </c>
      <c r="T12" s="24">
        <f>S12/($C12-$F12)</f>
        <v>45331.779155057768</v>
      </c>
      <c r="U12" s="26"/>
      <c r="V12" s="24">
        <f t="shared" si="5"/>
        <v>0</v>
      </c>
      <c r="W12" s="26"/>
      <c r="X12" s="24">
        <f t="shared" si="6"/>
        <v>973386.62790697801</v>
      </c>
      <c r="Y12" s="28">
        <f>X12/($C12-$F12)</f>
        <v>47598.368112810662</v>
      </c>
      <c r="Z12" s="26"/>
      <c r="AA12" s="24">
        <f t="shared" si="7"/>
        <v>0</v>
      </c>
      <c r="AB12" s="26"/>
      <c r="AC12" s="24">
        <f>$AB$10*$J12</f>
        <v>973537.98054105497</v>
      </c>
      <c r="AD12" s="28">
        <f>AC12/($C12-$F12)</f>
        <v>47605.769219611495</v>
      </c>
      <c r="AE12" s="26"/>
      <c r="AF12" s="24">
        <f t="shared" si="8"/>
        <v>0</v>
      </c>
      <c r="AG12" s="26"/>
      <c r="AH12" s="24">
        <f>$AG$10*$J12</f>
        <v>1022214.8795681078</v>
      </c>
      <c r="AI12" s="28">
        <f>AH12/($C12-$F12)</f>
        <v>49986.057680592072</v>
      </c>
      <c r="AJ12" s="26"/>
      <c r="AK12" s="24">
        <f t="shared" si="9"/>
        <v>0</v>
      </c>
      <c r="AL12" s="26"/>
      <c r="AM12" s="24">
        <f>$AL$10*$J12</f>
        <v>1073325.6235465133</v>
      </c>
      <c r="AN12" s="28">
        <f>AM12/($C12-$F12)</f>
        <v>52485.360564621675</v>
      </c>
      <c r="AO12" s="26"/>
      <c r="AP12" s="24">
        <f t="shared" si="10"/>
        <v>0</v>
      </c>
      <c r="AQ12" s="26"/>
      <c r="AR12" s="24">
        <f>$AQ$10*$J12</f>
        <v>1032804.6171428848</v>
      </c>
      <c r="AS12" s="28">
        <f>AR12/($C12-$F12)</f>
        <v>50503.893258820775</v>
      </c>
      <c r="AT12" s="26"/>
      <c r="AU12" s="24">
        <f t="shared" si="11"/>
        <v>0</v>
      </c>
      <c r="AV12" s="26"/>
      <c r="AW12" s="24">
        <f>$AV$10*$J12</f>
        <v>1084444.8480000291</v>
      </c>
      <c r="AX12" s="28">
        <f>AW12/($C12-$F12)</f>
        <v>53029.087921761813</v>
      </c>
      <c r="AY12" s="26"/>
      <c r="AZ12" s="24">
        <f t="shared" si="12"/>
        <v>0</v>
      </c>
      <c r="BA12" s="26"/>
      <c r="BB12" s="24">
        <f>$BA$10*$J12</f>
        <v>1138667.0904000306</v>
      </c>
      <c r="BC12" s="28">
        <f>BB12/($C12-$F12)</f>
        <v>55680.542317849911</v>
      </c>
      <c r="BD12" s="26"/>
      <c r="BE12" s="24">
        <f t="shared" si="13"/>
        <v>0</v>
      </c>
      <c r="BF12" s="26"/>
      <c r="BG12" s="24">
        <f>$BF$10*$J12</f>
        <v>1042096.9996225146</v>
      </c>
      <c r="BH12" s="28">
        <f>BG12/($C12-$F12)</f>
        <v>50958.288490098515</v>
      </c>
      <c r="BI12" s="26"/>
      <c r="BJ12" s="24">
        <f t="shared" si="14"/>
        <v>0</v>
      </c>
      <c r="BK12" s="26"/>
      <c r="BL12" s="24">
        <f>$BK$10*$J12</f>
        <v>1094201.8496036404</v>
      </c>
      <c r="BM12" s="28">
        <f>BL12/($C12-$F12)</f>
        <v>53506.20291460344</v>
      </c>
    </row>
    <row r="13" spans="1:66" x14ac:dyDescent="0.25">
      <c r="A13" s="20">
        <v>4</v>
      </c>
      <c r="B13" s="10" t="s">
        <v>117</v>
      </c>
      <c r="C13" s="10">
        <v>44</v>
      </c>
      <c r="D13" s="10">
        <v>4</v>
      </c>
      <c r="E13" s="10">
        <v>4.5</v>
      </c>
      <c r="F13" s="10">
        <f>SUM(D13:E13)</f>
        <v>8.5</v>
      </c>
      <c r="G13" s="21">
        <f>F13/C13</f>
        <v>0.19318181818181818</v>
      </c>
      <c r="H13" s="22">
        <f>C13*G3</f>
        <v>7.4543689320388369</v>
      </c>
      <c r="I13" s="23">
        <f>F13-H13</f>
        <v>1.0456310679611631</v>
      </c>
      <c r="J13" s="23">
        <v>0</v>
      </c>
      <c r="K13" s="25">
        <f>'Individual items value'!G17/'LCA &amp; LEA calculation'!$I$13</f>
        <v>1912720.5199628633</v>
      </c>
      <c r="L13" s="24">
        <f>'Individual items value'!G17</f>
        <v>2000000</v>
      </c>
      <c r="M13" s="24"/>
      <c r="N13" s="24">
        <f t="shared" si="15"/>
        <v>0</v>
      </c>
      <c r="O13" s="24">
        <f>N13/($C13-$F13)</f>
        <v>0</v>
      </c>
      <c r="P13" s="25">
        <f>'Individual items value'!H17/'LCA &amp; LEA calculation'!$I$13</f>
        <v>2008356.5459610065</v>
      </c>
      <c r="Q13" s="24">
        <f>'Individual items value'!H17</f>
        <v>2100000</v>
      </c>
      <c r="R13" s="26"/>
      <c r="S13" s="24">
        <f t="shared" si="4"/>
        <v>0</v>
      </c>
      <c r="T13" s="24">
        <f>S13/($C13-$F13)</f>
        <v>0</v>
      </c>
      <c r="U13" s="27">
        <f>'Individual items value'!I17/'LCA &amp; LEA calculation'!$I$13</f>
        <v>2108774.3732590568</v>
      </c>
      <c r="V13" s="24">
        <f>'Individual items value'!I17</f>
        <v>2205000</v>
      </c>
      <c r="W13" s="26"/>
      <c r="X13" s="24">
        <f t="shared" si="6"/>
        <v>0</v>
      </c>
      <c r="Y13" s="28">
        <f>X13/($C13-$F13)</f>
        <v>0</v>
      </c>
      <c r="Z13" s="27">
        <f>'Individual items value'!J17/'LCA &amp; LEA calculation'!$I$13</f>
        <v>2256388.5793871912</v>
      </c>
      <c r="AA13" s="76">
        <f>'Individual items value'!J17</f>
        <v>2359350.0000000005</v>
      </c>
      <c r="AB13" s="26"/>
      <c r="AC13" s="24">
        <f>$AB$10*$J13</f>
        <v>0</v>
      </c>
      <c r="AD13" s="28">
        <f>AC13/($C13-$F13)</f>
        <v>0</v>
      </c>
      <c r="AE13" s="26">
        <f>'Individual items value'!K17/'LCA &amp; LEA calculation'!$I$13</f>
        <v>2369208.0083565507</v>
      </c>
      <c r="AF13" s="24">
        <f>'Individual items value'!K17</f>
        <v>2477317.5000000005</v>
      </c>
      <c r="AG13" s="26"/>
      <c r="AH13" s="24">
        <f>$AG$10*$J13</f>
        <v>0</v>
      </c>
      <c r="AI13" s="28">
        <f>AH13/($C13-$F13)</f>
        <v>0</v>
      </c>
      <c r="AJ13" s="26">
        <f>'Individual items value'!L17/'LCA &amp; LEA calculation'!$I$13</f>
        <v>2414501.6908692494</v>
      </c>
      <c r="AK13" s="24">
        <f>'Individual items value'!L17</f>
        <v>2524677.9816176472</v>
      </c>
      <c r="AL13" s="26"/>
      <c r="AM13" s="24">
        <f>$AL$10*$J13</f>
        <v>0</v>
      </c>
      <c r="AN13" s="28">
        <f>AM13/($C13-$F13)</f>
        <v>0</v>
      </c>
      <c r="AO13" s="26">
        <f>'Individual items value'!M17/'LCA &amp; LEA calculation'!$I$13</f>
        <v>2481083.4041629168</v>
      </c>
      <c r="AP13" s="24">
        <f>'Individual items value'!M17</f>
        <v>2594297.8895955887</v>
      </c>
      <c r="AQ13" s="26"/>
      <c r="AR13" s="24">
        <f>$AQ$10*$J13</f>
        <v>0</v>
      </c>
      <c r="AS13" s="28">
        <f>AR13/($C13-$F13)</f>
        <v>0</v>
      </c>
      <c r="AT13" s="26">
        <f>'Individual items value'!N17/'LCA &amp; LEA calculation'!$I$13</f>
        <v>2516313.1788342362</v>
      </c>
      <c r="AU13" s="24">
        <f>'Individual items value'!N17</f>
        <v>2631135.2365091918</v>
      </c>
      <c r="AV13" s="26"/>
      <c r="AW13" s="24">
        <f>$AV$10*$J13</f>
        <v>0</v>
      </c>
      <c r="AX13" s="28">
        <f>AW13/($C13-$F13)</f>
        <v>0</v>
      </c>
      <c r="AY13" s="26">
        <f>'Individual items value'!O17/'LCA &amp; LEA calculation'!$I$13</f>
        <v>2516313.1788342362</v>
      </c>
      <c r="AZ13" s="24">
        <f>'Individual items value'!O17</f>
        <v>2631135.2365091918</v>
      </c>
      <c r="BA13" s="26"/>
      <c r="BB13" s="24">
        <f>$BA$10*$J13</f>
        <v>0</v>
      </c>
      <c r="BC13" s="28">
        <f>BB13/($C13-$F13)</f>
        <v>0</v>
      </c>
      <c r="BD13" s="26">
        <f>'Individual items value'!P17/'LCA &amp; LEA calculation'!$I$13</f>
        <v>2516313.1788342362</v>
      </c>
      <c r="BE13" s="24">
        <f>'Individual items value'!P17</f>
        <v>2631135.2365091918</v>
      </c>
      <c r="BF13" s="26"/>
      <c r="BG13" s="24">
        <f>$BF$10*$J13</f>
        <v>0</v>
      </c>
      <c r="BH13" s="28">
        <f>BG13/($C13-$F13)</f>
        <v>0</v>
      </c>
      <c r="BI13" s="26">
        <f>'Individual items value'!Q17/'LCA &amp; LEA calculation'!$I$13</f>
        <v>2516313.1788342362</v>
      </c>
      <c r="BJ13" s="24">
        <f>'Individual items value'!Q17</f>
        <v>2631135.2365091918</v>
      </c>
      <c r="BK13" s="26"/>
      <c r="BL13" s="24">
        <f>$BK$10*$J13</f>
        <v>0</v>
      </c>
      <c r="BM13" s="28">
        <f>BL13/($C13-$F13)</f>
        <v>0</v>
      </c>
    </row>
    <row r="14" spans="1:66" x14ac:dyDescent="0.25">
      <c r="A14" s="68" t="s">
        <v>119</v>
      </c>
      <c r="B14" s="68" t="s">
        <v>120</v>
      </c>
      <c r="C14" s="68">
        <f>SUM(C10:C13)</f>
        <v>121</v>
      </c>
      <c r="D14" s="68">
        <f>SUM(D10:D13)</f>
        <v>6</v>
      </c>
      <c r="E14" s="68">
        <f>SUM(E10:E13)</f>
        <v>12</v>
      </c>
      <c r="F14" s="68">
        <f>SUM(F10:F13)</f>
        <v>18</v>
      </c>
      <c r="G14" s="68" t="s">
        <v>120</v>
      </c>
      <c r="H14" s="10"/>
      <c r="I14" s="23">
        <f>SUM(I10:I13)</f>
        <v>1.0456310679611631</v>
      </c>
      <c r="J14" s="23">
        <f>SUM(J10:J13)</f>
        <v>2.045631067961168</v>
      </c>
      <c r="K14" s="99" t="s">
        <v>131</v>
      </c>
      <c r="L14" s="26">
        <f>SUM(L10:L13)</f>
        <v>2000000</v>
      </c>
      <c r="P14" s="69" t="s">
        <v>131</v>
      </c>
      <c r="Q14" s="26">
        <f>SUM(Q10:Q13)</f>
        <v>2100000</v>
      </c>
      <c r="U14" s="99" t="s">
        <v>131</v>
      </c>
      <c r="V14" s="26">
        <f>SUM(V10:V13)</f>
        <v>2205000</v>
      </c>
      <c r="Z14" s="69" t="s">
        <v>131</v>
      </c>
      <c r="AA14" s="26">
        <f>SUM(AA10:AA13)</f>
        <v>2359350.0000000005</v>
      </c>
      <c r="AE14" s="99" t="s">
        <v>131</v>
      </c>
      <c r="AF14" s="26">
        <f>SUM(AF10:AF13)</f>
        <v>2477317.5000000005</v>
      </c>
      <c r="AJ14" s="69" t="s">
        <v>131</v>
      </c>
      <c r="AK14" s="26">
        <f>SUM(AK10:AK13)</f>
        <v>2524677.9816176472</v>
      </c>
      <c r="AO14" s="99" t="s">
        <v>131</v>
      </c>
      <c r="AP14" s="26">
        <f>SUM(AP10:AP13)</f>
        <v>2594297.8895955887</v>
      </c>
      <c r="AT14" s="69" t="s">
        <v>131</v>
      </c>
      <c r="AU14" s="26">
        <f>SUM(AU10:AU13)</f>
        <v>2631135.2365091918</v>
      </c>
      <c r="AY14" s="99" t="s">
        <v>131</v>
      </c>
      <c r="AZ14" s="26">
        <f>SUM(AZ10:AZ13)</f>
        <v>2631135.2365091918</v>
      </c>
      <c r="BD14" s="69" t="s">
        <v>131</v>
      </c>
      <c r="BE14" s="26">
        <f>SUM(BE10:BE13)</f>
        <v>2631135.2365091918</v>
      </c>
      <c r="BI14" s="99" t="s">
        <v>131</v>
      </c>
      <c r="BJ14" s="26">
        <f>SUM(BJ10:BJ13)</f>
        <v>2631135.2365091918</v>
      </c>
    </row>
    <row r="15" spans="1:66" x14ac:dyDescent="0.25">
      <c r="A15" s="10"/>
      <c r="B15" s="10"/>
      <c r="C15" s="10"/>
      <c r="D15" s="10"/>
      <c r="E15" s="10"/>
      <c r="F15" s="10"/>
      <c r="G15" s="10"/>
      <c r="H15" s="68" t="s">
        <v>127</v>
      </c>
      <c r="I15" s="23">
        <f>E5</f>
        <v>1</v>
      </c>
      <c r="J15" s="10"/>
      <c r="K15" s="99" t="s">
        <v>126</v>
      </c>
      <c r="L15" s="26">
        <f>'Individual items value'!G18</f>
        <v>1500000</v>
      </c>
      <c r="M15" s="10"/>
      <c r="N15" s="10"/>
      <c r="O15" s="10"/>
      <c r="P15" s="69" t="s">
        <v>126</v>
      </c>
      <c r="Q15" s="26">
        <f>'Individual items value'!H18</f>
        <v>1500000</v>
      </c>
      <c r="U15" s="99" t="s">
        <v>126</v>
      </c>
      <c r="V15" s="26">
        <f>'Individual items value'!I18</f>
        <v>1500000</v>
      </c>
      <c r="Z15" s="69" t="s">
        <v>126</v>
      </c>
      <c r="AA15" s="26">
        <f>'Individual items value'!J18</f>
        <v>1500000</v>
      </c>
      <c r="AE15" s="99" t="s">
        <v>126</v>
      </c>
      <c r="AF15" s="26">
        <f>'Individual items value'!K18</f>
        <v>1500000</v>
      </c>
      <c r="AJ15" s="69" t="s">
        <v>126</v>
      </c>
      <c r="AK15" s="26">
        <f>'Individual items value'!L18</f>
        <v>1500000</v>
      </c>
      <c r="AO15" s="99" t="s">
        <v>126</v>
      </c>
      <c r="AP15" s="26">
        <f>'Individual items value'!M18</f>
        <v>1500000</v>
      </c>
      <c r="AT15" s="69" t="s">
        <v>126</v>
      </c>
      <c r="AU15" s="26">
        <f>'Individual items value'!N18</f>
        <v>1500000</v>
      </c>
      <c r="AY15" s="99" t="s">
        <v>126</v>
      </c>
      <c r="AZ15" s="26">
        <f>'Individual items value'!O18</f>
        <v>1500000</v>
      </c>
      <c r="BD15" s="69" t="s">
        <v>126</v>
      </c>
      <c r="BE15" s="26">
        <f>'Individual items value'!P18</f>
        <v>1500000</v>
      </c>
      <c r="BI15" s="99" t="s">
        <v>126</v>
      </c>
      <c r="BJ15" s="26">
        <f>'Individual items value'!Q18</f>
        <v>1500000</v>
      </c>
    </row>
    <row r="16" spans="1:66" x14ac:dyDescent="0.25">
      <c r="A16" s="10"/>
      <c r="B16" s="10"/>
      <c r="C16" s="10"/>
      <c r="D16" s="10"/>
      <c r="E16" s="10"/>
      <c r="F16" s="10"/>
      <c r="G16" s="10"/>
      <c r="H16" s="68" t="s">
        <v>121</v>
      </c>
      <c r="I16" s="23">
        <f>SUM(I14+I15)</f>
        <v>2.0456310679611631</v>
      </c>
      <c r="J16" s="10"/>
      <c r="K16" s="99" t="s">
        <v>74</v>
      </c>
      <c r="L16" s="99">
        <f>SUM(L14:L15)</f>
        <v>3500000</v>
      </c>
      <c r="M16" s="99" t="s">
        <v>120</v>
      </c>
      <c r="N16" s="99">
        <f>SUM(N10:N13)</f>
        <v>3500000</v>
      </c>
      <c r="O16" s="99" t="s">
        <v>120</v>
      </c>
      <c r="P16" s="69" t="s">
        <v>74</v>
      </c>
      <c r="Q16" s="99">
        <f>SUM(Q14:Q15)</f>
        <v>3600000</v>
      </c>
      <c r="R16" s="69" t="s">
        <v>120</v>
      </c>
      <c r="S16" s="69">
        <f>SUM(S10:S13)</f>
        <v>3675000</v>
      </c>
      <c r="T16" s="69" t="s">
        <v>120</v>
      </c>
      <c r="U16" s="99" t="s">
        <v>74</v>
      </c>
      <c r="V16" s="99">
        <f>SUM(V14:V15)</f>
        <v>3705000</v>
      </c>
      <c r="W16" s="99" t="s">
        <v>120</v>
      </c>
      <c r="X16" s="99">
        <f>SUM(X10:X13)</f>
        <v>3858750</v>
      </c>
      <c r="Y16" s="99" t="s">
        <v>120</v>
      </c>
      <c r="Z16" s="69" t="s">
        <v>74</v>
      </c>
      <c r="AA16" s="69">
        <f>SUM(AA14:AA15)</f>
        <v>3859350.0000000005</v>
      </c>
      <c r="AB16" s="69" t="s">
        <v>120</v>
      </c>
      <c r="AC16" s="69">
        <f>SUM(AC10:AC13)</f>
        <v>3859350.0000000009</v>
      </c>
      <c r="AD16" s="70"/>
      <c r="AE16" s="99" t="s">
        <v>74</v>
      </c>
      <c r="AF16" s="99">
        <f>SUM(AF14:AF15)</f>
        <v>3977317.5000000005</v>
      </c>
      <c r="AG16" s="99" t="s">
        <v>120</v>
      </c>
      <c r="AH16" s="99">
        <f>SUM(AH10:AH13)</f>
        <v>4052317.5000000009</v>
      </c>
      <c r="AI16" s="100"/>
      <c r="AJ16" s="69" t="s">
        <v>74</v>
      </c>
      <c r="AK16" s="69">
        <f>SUM(AK14:AK15)</f>
        <v>4024677.9816176472</v>
      </c>
      <c r="AL16" s="69" t="s">
        <v>120</v>
      </c>
      <c r="AM16" s="69">
        <f>SUM(AM10:AM13)</f>
        <v>4254933.3750000019</v>
      </c>
      <c r="AN16" s="70"/>
      <c r="AO16" s="99" t="s">
        <v>74</v>
      </c>
      <c r="AP16" s="99">
        <f>SUM(AP14:AP15)</f>
        <v>4094297.8895955887</v>
      </c>
      <c r="AQ16" s="101"/>
      <c r="AR16" s="99">
        <f>SUM(AR10:AR13)</f>
        <v>4094297.8895955887</v>
      </c>
      <c r="AS16" s="101"/>
      <c r="AT16" s="69" t="s">
        <v>74</v>
      </c>
      <c r="AU16" s="69">
        <f>SUM(AU14:AU15)</f>
        <v>4131135.2365091918</v>
      </c>
      <c r="AV16" s="71"/>
      <c r="AW16" s="69">
        <f>SUM(AW10:AW13)</f>
        <v>4299012.7840753682</v>
      </c>
      <c r="AX16" s="71"/>
      <c r="AY16" s="99" t="s">
        <v>74</v>
      </c>
      <c r="AZ16" s="99">
        <f>SUM(AZ14:AZ15)</f>
        <v>4131135.2365091918</v>
      </c>
      <c r="BA16" s="101"/>
      <c r="BB16" s="99">
        <f>SUM(BB10:BB13)</f>
        <v>4513963.4232791374</v>
      </c>
      <c r="BC16" s="101"/>
      <c r="BD16" s="69" t="s">
        <v>74</v>
      </c>
      <c r="BE16" s="69">
        <f>SUM(BE14:BE15)</f>
        <v>4131135.2365091918</v>
      </c>
      <c r="BF16" s="71"/>
      <c r="BG16" s="69">
        <f>SUM(BG10:BG13)</f>
        <v>4131135.2365091918</v>
      </c>
      <c r="BH16" s="71"/>
      <c r="BI16" s="99" t="s">
        <v>74</v>
      </c>
      <c r="BJ16" s="99">
        <f>SUM(BJ14:BJ15)</f>
        <v>4131135.2365091918</v>
      </c>
      <c r="BK16" s="101"/>
      <c r="BL16" s="99">
        <f>SUM(BL10:BL13)</f>
        <v>4337691.9983346518</v>
      </c>
      <c r="BM16" s="101"/>
    </row>
    <row r="17" spans="1:18" x14ac:dyDescent="0.25">
      <c r="H17" s="65"/>
      <c r="L17" s="18"/>
      <c r="M17" s="16"/>
      <c r="N17" s="16"/>
      <c r="O17" s="16"/>
      <c r="P17" s="16"/>
      <c r="Q17" s="16"/>
    </row>
    <row r="18" spans="1:18" x14ac:dyDescent="0.25">
      <c r="L18" s="16"/>
      <c r="M18" s="16"/>
      <c r="N18" s="16"/>
      <c r="O18" s="16"/>
      <c r="P18" s="16"/>
      <c r="Q18" s="16"/>
      <c r="R18" s="16"/>
    </row>
    <row r="19" spans="1:18" x14ac:dyDescent="0.25">
      <c r="L19" s="16"/>
    </row>
    <row r="20" spans="1:18" ht="21" x14ac:dyDescent="0.35">
      <c r="A20" s="5" t="s">
        <v>122</v>
      </c>
      <c r="L20" s="16"/>
    </row>
    <row r="22" spans="1:18" x14ac:dyDescent="0.25">
      <c r="A22" s="30"/>
      <c r="B22" s="31" t="s">
        <v>96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8" ht="15" customHeight="1" x14ac:dyDescent="0.25">
      <c r="A23" s="31" t="s">
        <v>86</v>
      </c>
      <c r="B23" s="30" t="s">
        <v>23</v>
      </c>
      <c r="C23" s="30" t="s">
        <v>39</v>
      </c>
      <c r="D23" s="30" t="s">
        <v>6</v>
      </c>
      <c r="E23" s="30" t="s">
        <v>7</v>
      </c>
      <c r="F23" s="30" t="s">
        <v>8</v>
      </c>
      <c r="G23" s="30" t="s">
        <v>9</v>
      </c>
      <c r="H23" s="30" t="s">
        <v>10</v>
      </c>
      <c r="I23" s="30" t="s">
        <v>11</v>
      </c>
      <c r="J23" s="30" t="s">
        <v>12</v>
      </c>
      <c r="K23" s="30" t="s">
        <v>13</v>
      </c>
      <c r="L23" s="30" t="s">
        <v>14</v>
      </c>
    </row>
    <row r="24" spans="1:18" x14ac:dyDescent="0.25">
      <c r="A24" s="32">
        <v>1</v>
      </c>
      <c r="B24" s="26">
        <f>O10</f>
        <v>77519.379844961222</v>
      </c>
      <c r="C24" s="26">
        <f>T10</f>
        <v>81395.348837209283</v>
      </c>
      <c r="D24" s="26">
        <f>Y10</f>
        <v>85465.116279069756</v>
      </c>
      <c r="E24" s="26">
        <f>AD10</f>
        <v>85478.405315614611</v>
      </c>
      <c r="F24" s="26">
        <f>AI10</f>
        <v>89752.325581395344</v>
      </c>
      <c r="G24" s="26">
        <f>AN10</f>
        <v>94239.941860465115</v>
      </c>
      <c r="H24" s="26">
        <f>AS10</f>
        <v>90682.12380056674</v>
      </c>
      <c r="I24" s="26">
        <f>AX10</f>
        <v>95216.229990595079</v>
      </c>
      <c r="J24" s="26">
        <f>BC10</f>
        <v>99977.04149012483</v>
      </c>
      <c r="K24" s="26">
        <f>BH10</f>
        <v>91498.011882817067</v>
      </c>
      <c r="L24" s="26">
        <f>BM10</f>
        <v>96072.912476957936</v>
      </c>
    </row>
    <row r="25" spans="1:18" x14ac:dyDescent="0.25">
      <c r="A25" s="32">
        <v>2</v>
      </c>
      <c r="B25" s="26">
        <f t="shared" ref="B25:B27" si="16">O11</f>
        <v>15460.513148941247</v>
      </c>
      <c r="C25" s="26">
        <f t="shared" ref="C25:C27" si="17">T11</f>
        <v>16233.538806388309</v>
      </c>
      <c r="D25" s="26">
        <f t="shared" ref="D25:D27" si="18">Y11</f>
        <v>17045.215746707727</v>
      </c>
      <c r="E25" s="26">
        <f t="shared" ref="E25:E27" si="19">AD11</f>
        <v>17047.866120390405</v>
      </c>
      <c r="F25" s="26">
        <f t="shared" ref="F25:F27" si="20">AI11</f>
        <v>17900.259426409924</v>
      </c>
      <c r="G25" s="26">
        <f t="shared" ref="G25:G27" si="21">AN11</f>
        <v>18795.272397730423</v>
      </c>
      <c r="H25" s="26">
        <f t="shared" ref="H25:H27" si="22">AS11</f>
        <v>18085.698959364287</v>
      </c>
      <c r="I25" s="26">
        <f t="shared" ref="I25:I27" si="23">AX11</f>
        <v>18989.983907332502</v>
      </c>
      <c r="J25" s="26">
        <f t="shared" ref="J25:J27" si="24">BC11</f>
        <v>19939.483102699127</v>
      </c>
      <c r="K25" s="26">
        <f t="shared" ref="K25:K27" si="25">BH11</f>
        <v>18248.420184029965</v>
      </c>
      <c r="L25" s="26">
        <f t="shared" ref="L25:L27" si="26">BM11</f>
        <v>19160.841193231463</v>
      </c>
    </row>
    <row r="26" spans="1:18" x14ac:dyDescent="0.25">
      <c r="A26" s="32">
        <v>3</v>
      </c>
      <c r="B26" s="26">
        <f t="shared" si="16"/>
        <v>43173.123004816924</v>
      </c>
      <c r="C26" s="26">
        <f t="shared" si="17"/>
        <v>45331.779155057768</v>
      </c>
      <c r="D26" s="26">
        <f t="shared" si="18"/>
        <v>47598.368112810662</v>
      </c>
      <c r="E26" s="26">
        <f t="shared" si="19"/>
        <v>47605.769219611495</v>
      </c>
      <c r="F26" s="26">
        <f t="shared" si="20"/>
        <v>49986.057680592072</v>
      </c>
      <c r="G26" s="26">
        <f t="shared" si="21"/>
        <v>52485.360564621675</v>
      </c>
      <c r="H26" s="26">
        <f t="shared" si="22"/>
        <v>50503.893258820775</v>
      </c>
      <c r="I26" s="26">
        <f t="shared" si="23"/>
        <v>53029.087921761813</v>
      </c>
      <c r="J26" s="26">
        <f t="shared" si="24"/>
        <v>55680.542317849911</v>
      </c>
      <c r="K26" s="26">
        <f t="shared" si="25"/>
        <v>50958.288490098515</v>
      </c>
      <c r="L26" s="26">
        <f t="shared" si="26"/>
        <v>53506.20291460344</v>
      </c>
    </row>
    <row r="27" spans="1:18" x14ac:dyDescent="0.25">
      <c r="A27" s="32">
        <v>4</v>
      </c>
      <c r="B27" s="26">
        <f t="shared" si="16"/>
        <v>0</v>
      </c>
      <c r="C27" s="26">
        <f t="shared" si="17"/>
        <v>0</v>
      </c>
      <c r="D27" s="26">
        <f t="shared" si="18"/>
        <v>0</v>
      </c>
      <c r="E27" s="26">
        <f t="shared" si="19"/>
        <v>0</v>
      </c>
      <c r="F27" s="26">
        <f t="shared" si="20"/>
        <v>0</v>
      </c>
      <c r="G27" s="26">
        <f t="shared" si="21"/>
        <v>0</v>
      </c>
      <c r="H27" s="26">
        <f t="shared" si="22"/>
        <v>0</v>
      </c>
      <c r="I27" s="26">
        <f t="shared" si="23"/>
        <v>0</v>
      </c>
      <c r="J27" s="26">
        <f t="shared" si="24"/>
        <v>0</v>
      </c>
      <c r="K27" s="26">
        <f t="shared" si="25"/>
        <v>0</v>
      </c>
      <c r="L27" s="26">
        <f t="shared" si="26"/>
        <v>0</v>
      </c>
    </row>
    <row r="28" spans="1:18" x14ac:dyDescent="0.25">
      <c r="A28" s="29"/>
    </row>
  </sheetData>
  <mergeCells count="82">
    <mergeCell ref="BD7:BH7"/>
    <mergeCell ref="Z7:AD7"/>
    <mergeCell ref="AY7:BC7"/>
    <mergeCell ref="AM8:AM9"/>
    <mergeCell ref="AN8:AN9"/>
    <mergeCell ref="AE8:AE9"/>
    <mergeCell ref="AF8:AF9"/>
    <mergeCell ref="AG8:AG9"/>
    <mergeCell ref="AH8:AH9"/>
    <mergeCell ref="AI8:AI9"/>
    <mergeCell ref="AO8:AO9"/>
    <mergeCell ref="AP8:AP9"/>
    <mergeCell ref="AQ8:AQ9"/>
    <mergeCell ref="AR8:AR9"/>
    <mergeCell ref="AO7:AS7"/>
    <mergeCell ref="AS8:AS9"/>
    <mergeCell ref="K7:O7"/>
    <mergeCell ref="K1:K2"/>
    <mergeCell ref="G8:G9"/>
    <mergeCell ref="H8:H9"/>
    <mergeCell ref="I8:I9"/>
    <mergeCell ref="J8:J9"/>
    <mergeCell ref="I1:I2"/>
    <mergeCell ref="K8:K9"/>
    <mergeCell ref="L8:L9"/>
    <mergeCell ref="M8:M9"/>
    <mergeCell ref="N8:N9"/>
    <mergeCell ref="O8:O9"/>
    <mergeCell ref="A1:A2"/>
    <mergeCell ref="C1:D1"/>
    <mergeCell ref="E1:E2"/>
    <mergeCell ref="F1:F2"/>
    <mergeCell ref="G1:G2"/>
    <mergeCell ref="A8:A9"/>
    <mergeCell ref="B8:B9"/>
    <mergeCell ref="C8:C9"/>
    <mergeCell ref="D8:E8"/>
    <mergeCell ref="F8:F9"/>
    <mergeCell ref="P8:P9"/>
    <mergeCell ref="Q8:Q9"/>
    <mergeCell ref="R8:R9"/>
    <mergeCell ref="S8:S9"/>
    <mergeCell ref="T8:T9"/>
    <mergeCell ref="P7:T7"/>
    <mergeCell ref="U8:U9"/>
    <mergeCell ref="V8:V9"/>
    <mergeCell ref="AE7:AI7"/>
    <mergeCell ref="AJ7:AN7"/>
    <mergeCell ref="W8:W9"/>
    <mergeCell ref="X8:X9"/>
    <mergeCell ref="Y8:Y9"/>
    <mergeCell ref="Z8:Z9"/>
    <mergeCell ref="AA8:AA9"/>
    <mergeCell ref="AB8:AB9"/>
    <mergeCell ref="AC8:AC9"/>
    <mergeCell ref="AD8:AD9"/>
    <mergeCell ref="AJ8:AJ9"/>
    <mergeCell ref="AK8:AK9"/>
    <mergeCell ref="AL8:AL9"/>
    <mergeCell ref="BB8:BB9"/>
    <mergeCell ref="BC8:BC9"/>
    <mergeCell ref="AT8:AT9"/>
    <mergeCell ref="AU8:AU9"/>
    <mergeCell ref="AV8:AV9"/>
    <mergeCell ref="AW8:AW9"/>
    <mergeCell ref="AX8:AX9"/>
    <mergeCell ref="BM8:BM9"/>
    <mergeCell ref="AT7:AX7"/>
    <mergeCell ref="U7:Y7"/>
    <mergeCell ref="BI7:BM7"/>
    <mergeCell ref="BH8:BH9"/>
    <mergeCell ref="BI8:BI9"/>
    <mergeCell ref="BJ8:BJ9"/>
    <mergeCell ref="BK8:BK9"/>
    <mergeCell ref="BL8:BL9"/>
    <mergeCell ref="BD8:BD9"/>
    <mergeCell ref="BE8:BE9"/>
    <mergeCell ref="BF8:BF9"/>
    <mergeCell ref="BG8:BG9"/>
    <mergeCell ref="AY8:AY9"/>
    <mergeCell ref="AZ8:AZ9"/>
    <mergeCell ref="BA8:BA9"/>
  </mergeCells>
  <pageMargins left="0.7" right="0.7" top="0.75" bottom="0.75" header="0.3" footer="0.3"/>
  <ignoredErrors>
    <ignoredError sqref="F10:F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0C22-1FAF-4C68-8148-9883141EE3B3}">
  <dimension ref="A3:V26"/>
  <sheetViews>
    <sheetView workbookViewId="0">
      <selection activeCell="R27" sqref="R27"/>
    </sheetView>
  </sheetViews>
  <sheetFormatPr defaultRowHeight="15" x14ac:dyDescent="0.25"/>
  <cols>
    <col min="1" max="1" width="13.85546875" bestFit="1" customWidth="1"/>
    <col min="2" max="2" width="16.28515625" customWidth="1"/>
    <col min="3" max="3" width="14.85546875" bestFit="1" customWidth="1"/>
    <col min="4" max="4" width="18" bestFit="1" customWidth="1"/>
    <col min="5" max="5" width="18" customWidth="1"/>
    <col min="6" max="6" width="16" customWidth="1"/>
    <col min="7" max="7" width="12.7109375" customWidth="1"/>
    <col min="8" max="18" width="11.5703125" customWidth="1"/>
    <col min="19" max="22" width="11.5703125" bestFit="1" customWidth="1"/>
  </cols>
  <sheetData>
    <row r="3" spans="1:22" ht="31.5" x14ac:dyDescent="0.35">
      <c r="B3" s="5" t="s">
        <v>41</v>
      </c>
      <c r="G3" s="3" t="s">
        <v>38</v>
      </c>
      <c r="H3" s="66">
        <v>1.05</v>
      </c>
      <c r="I3" s="66">
        <v>1.05</v>
      </c>
      <c r="J3" s="66">
        <v>1.07</v>
      </c>
      <c r="K3" s="66">
        <v>1.05</v>
      </c>
      <c r="L3" s="66">
        <v>1.05</v>
      </c>
      <c r="M3" s="66">
        <v>1.07</v>
      </c>
      <c r="N3" s="66">
        <v>1.05</v>
      </c>
      <c r="O3" s="66">
        <v>1.05</v>
      </c>
      <c r="P3" s="66">
        <v>1.07</v>
      </c>
      <c r="Q3" s="66">
        <v>1.05</v>
      </c>
      <c r="R3" s="66">
        <v>1.05</v>
      </c>
    </row>
    <row r="4" spans="1:22" ht="30.75" thickBot="1" x14ac:dyDescent="0.3">
      <c r="H4" s="3" t="s">
        <v>42</v>
      </c>
      <c r="I4" s="3" t="s">
        <v>42</v>
      </c>
      <c r="J4" s="3" t="s">
        <v>125</v>
      </c>
      <c r="K4" s="3" t="s">
        <v>42</v>
      </c>
      <c r="L4" s="3" t="s">
        <v>42</v>
      </c>
      <c r="M4" s="3" t="s">
        <v>125</v>
      </c>
      <c r="N4" s="3" t="s">
        <v>42</v>
      </c>
      <c r="O4" s="3" t="s">
        <v>42</v>
      </c>
      <c r="P4" s="3" t="s">
        <v>125</v>
      </c>
      <c r="Q4" s="3" t="s">
        <v>42</v>
      </c>
      <c r="R4" s="3" t="s">
        <v>42</v>
      </c>
      <c r="S4" s="3"/>
      <c r="T4" s="3"/>
      <c r="U4" s="3"/>
      <c r="V4" s="3"/>
    </row>
    <row r="5" spans="1:22" x14ac:dyDescent="0.25">
      <c r="B5" s="80"/>
      <c r="C5" s="81"/>
      <c r="D5" s="81"/>
      <c r="E5" s="81"/>
      <c r="F5" s="81"/>
      <c r="G5" s="82" t="s">
        <v>23</v>
      </c>
      <c r="H5" s="83" t="s">
        <v>39</v>
      </c>
      <c r="I5" s="83" t="s">
        <v>6</v>
      </c>
      <c r="J5" s="84" t="s">
        <v>7</v>
      </c>
      <c r="K5" s="83" t="s">
        <v>8</v>
      </c>
      <c r="L5" s="83" t="s">
        <v>9</v>
      </c>
      <c r="M5" s="84" t="s">
        <v>10</v>
      </c>
      <c r="N5" s="83" t="s">
        <v>11</v>
      </c>
      <c r="O5" s="83" t="s">
        <v>12</v>
      </c>
      <c r="P5" s="84" t="s">
        <v>13</v>
      </c>
      <c r="Q5" s="83" t="s">
        <v>14</v>
      </c>
      <c r="R5" s="85" t="s">
        <v>40</v>
      </c>
      <c r="S5" s="78"/>
      <c r="T5" s="79"/>
      <c r="U5" s="79"/>
      <c r="V5" s="78"/>
    </row>
    <row r="6" spans="1:22" x14ac:dyDescent="0.25">
      <c r="A6" s="6" t="s">
        <v>43</v>
      </c>
      <c r="B6" s="6" t="s">
        <v>44</v>
      </c>
      <c r="C6" s="1" t="s">
        <v>45</v>
      </c>
      <c r="D6" s="1" t="s">
        <v>46</v>
      </c>
      <c r="E6" s="1" t="s">
        <v>47</v>
      </c>
      <c r="F6" s="1" t="s">
        <v>48</v>
      </c>
      <c r="G6" s="102">
        <v>45839</v>
      </c>
      <c r="H6" s="77">
        <f>G6+365</f>
        <v>46204</v>
      </c>
      <c r="I6" s="77">
        <f>H6+365</f>
        <v>46569</v>
      </c>
      <c r="J6" s="77">
        <f>I6+366</f>
        <v>46935</v>
      </c>
      <c r="K6" s="77">
        <f t="shared" ref="K6:Q6" si="0">J6+365</f>
        <v>47300</v>
      </c>
      <c r="L6" s="77">
        <f>K6+365</f>
        <v>47665</v>
      </c>
      <c r="M6" s="77">
        <f>L6+365</f>
        <v>48030</v>
      </c>
      <c r="N6" s="77">
        <f>M6+366</f>
        <v>48396</v>
      </c>
      <c r="O6" s="77">
        <f t="shared" si="0"/>
        <v>48761</v>
      </c>
      <c r="P6" s="77">
        <f>O6+365</f>
        <v>49126</v>
      </c>
      <c r="Q6" s="77">
        <f t="shared" si="0"/>
        <v>49491</v>
      </c>
      <c r="R6" s="86">
        <f>Q6+366</f>
        <v>49857</v>
      </c>
      <c r="T6" s="77"/>
      <c r="U6" s="77"/>
      <c r="V6" s="77"/>
    </row>
    <row r="7" spans="1:22" x14ac:dyDescent="0.25">
      <c r="A7" t="s">
        <v>49</v>
      </c>
      <c r="B7" s="87" t="s">
        <v>16</v>
      </c>
      <c r="C7" t="s">
        <v>50</v>
      </c>
      <c r="D7" t="s">
        <v>51</v>
      </c>
      <c r="E7" t="s">
        <v>52</v>
      </c>
      <c r="F7">
        <v>1</v>
      </c>
      <c r="G7" s="2" t="s">
        <v>123</v>
      </c>
      <c r="H7" s="7" t="s">
        <v>123</v>
      </c>
      <c r="I7" s="7" t="s">
        <v>123</v>
      </c>
      <c r="J7" s="7" t="s">
        <v>123</v>
      </c>
      <c r="K7" s="7" t="s">
        <v>123</v>
      </c>
      <c r="L7" s="7" t="s">
        <v>123</v>
      </c>
      <c r="M7" s="7" t="s">
        <v>123</v>
      </c>
      <c r="N7" s="7" t="s">
        <v>123</v>
      </c>
      <c r="O7" s="7" t="s">
        <v>123</v>
      </c>
      <c r="P7" s="7" t="s">
        <v>123</v>
      </c>
      <c r="Q7" s="7" t="s">
        <v>123</v>
      </c>
      <c r="R7" s="88" t="s">
        <v>123</v>
      </c>
      <c r="T7" s="2"/>
      <c r="U7" s="2"/>
      <c r="V7" s="2"/>
    </row>
    <row r="8" spans="1:22" x14ac:dyDescent="0.25">
      <c r="A8" t="s">
        <v>49</v>
      </c>
      <c r="B8" s="87" t="s">
        <v>16</v>
      </c>
      <c r="C8" t="s">
        <v>53</v>
      </c>
      <c r="D8" t="s">
        <v>54</v>
      </c>
      <c r="E8" t="s">
        <v>55</v>
      </c>
      <c r="F8">
        <v>3.55</v>
      </c>
      <c r="G8" s="2" t="s">
        <v>123</v>
      </c>
      <c r="H8" s="7" t="s">
        <v>123</v>
      </c>
      <c r="I8" s="7" t="s">
        <v>123</v>
      </c>
      <c r="J8" s="7" t="s">
        <v>123</v>
      </c>
      <c r="K8" s="7" t="s">
        <v>123</v>
      </c>
      <c r="L8" s="7" t="s">
        <v>123</v>
      </c>
      <c r="M8" s="7" t="s">
        <v>123</v>
      </c>
      <c r="N8" s="7" t="s">
        <v>123</v>
      </c>
      <c r="O8" s="7" t="s">
        <v>123</v>
      </c>
      <c r="P8" s="7" t="s">
        <v>123</v>
      </c>
      <c r="Q8" s="7" t="s">
        <v>123</v>
      </c>
      <c r="R8" s="88" t="s">
        <v>123</v>
      </c>
      <c r="S8" s="2"/>
      <c r="T8" s="2"/>
      <c r="U8" s="2"/>
      <c r="V8" s="2"/>
    </row>
    <row r="9" spans="1:22" x14ac:dyDescent="0.25">
      <c r="A9" t="s">
        <v>49</v>
      </c>
      <c r="B9" s="87" t="s">
        <v>17</v>
      </c>
      <c r="C9" t="s">
        <v>56</v>
      </c>
      <c r="D9" t="s">
        <v>54</v>
      </c>
      <c r="E9" t="s">
        <v>55</v>
      </c>
      <c r="F9">
        <v>1.4</v>
      </c>
      <c r="G9" s="2" t="s">
        <v>123</v>
      </c>
      <c r="H9" s="7" t="s">
        <v>123</v>
      </c>
      <c r="I9" s="7" t="s">
        <v>123</v>
      </c>
      <c r="J9" s="7" t="s">
        <v>123</v>
      </c>
      <c r="K9" s="7" t="s">
        <v>123</v>
      </c>
      <c r="L9" s="7" t="s">
        <v>123</v>
      </c>
      <c r="M9" s="7" t="s">
        <v>123</v>
      </c>
      <c r="N9" s="7" t="s">
        <v>123</v>
      </c>
      <c r="O9" s="7" t="s">
        <v>123</v>
      </c>
      <c r="P9" s="7" t="s">
        <v>123</v>
      </c>
      <c r="Q9" s="7" t="s">
        <v>123</v>
      </c>
      <c r="R9" s="88" t="s">
        <v>123</v>
      </c>
      <c r="S9" s="2"/>
      <c r="T9" s="2"/>
      <c r="U9" s="2"/>
      <c r="V9" s="2"/>
    </row>
    <row r="10" spans="1:22" x14ac:dyDescent="0.25">
      <c r="A10" t="s">
        <v>49</v>
      </c>
      <c r="B10" s="87" t="s">
        <v>18</v>
      </c>
      <c r="C10" t="s">
        <v>57</v>
      </c>
      <c r="D10" t="s">
        <v>54</v>
      </c>
      <c r="E10" t="s">
        <v>55</v>
      </c>
      <c r="F10">
        <v>2.5499999999999998</v>
      </c>
      <c r="G10" s="2" t="s">
        <v>123</v>
      </c>
      <c r="H10" s="7" t="s">
        <v>123</v>
      </c>
      <c r="I10" s="7" t="s">
        <v>123</v>
      </c>
      <c r="J10" s="7" t="s">
        <v>123</v>
      </c>
      <c r="K10" s="7" t="s">
        <v>123</v>
      </c>
      <c r="L10" s="7" t="s">
        <v>123</v>
      </c>
      <c r="M10" s="7" t="s">
        <v>123</v>
      </c>
      <c r="N10" s="7" t="s">
        <v>123</v>
      </c>
      <c r="O10" s="7" t="s">
        <v>123</v>
      </c>
      <c r="P10" s="7" t="s">
        <v>123</v>
      </c>
      <c r="Q10" s="7" t="s">
        <v>123</v>
      </c>
      <c r="R10" s="88" t="s">
        <v>123</v>
      </c>
      <c r="S10" s="2"/>
      <c r="T10" s="2"/>
      <c r="U10" s="2"/>
      <c r="V10" s="2"/>
    </row>
    <row r="11" spans="1:22" x14ac:dyDescent="0.25">
      <c r="A11" t="s">
        <v>49</v>
      </c>
      <c r="B11" s="87" t="s">
        <v>18</v>
      </c>
      <c r="C11" t="s">
        <v>58</v>
      </c>
      <c r="D11" t="s">
        <v>59</v>
      </c>
      <c r="E11" t="s">
        <v>52</v>
      </c>
      <c r="F11">
        <v>1</v>
      </c>
      <c r="G11" s="2" t="s">
        <v>123</v>
      </c>
      <c r="H11" s="7" t="s">
        <v>123</v>
      </c>
      <c r="I11" s="7" t="s">
        <v>123</v>
      </c>
      <c r="J11" s="7" t="s">
        <v>123</v>
      </c>
      <c r="K11" s="7" t="s">
        <v>123</v>
      </c>
      <c r="L11" s="7" t="s">
        <v>123</v>
      </c>
      <c r="M11" s="7" t="s">
        <v>123</v>
      </c>
      <c r="N11" s="7" t="s">
        <v>123</v>
      </c>
      <c r="O11" s="7" t="s">
        <v>123</v>
      </c>
      <c r="P11" s="7" t="s">
        <v>123</v>
      </c>
      <c r="Q11" s="7" t="s">
        <v>123</v>
      </c>
      <c r="R11" s="88" t="s">
        <v>123</v>
      </c>
      <c r="S11" s="2"/>
      <c r="T11" s="2"/>
      <c r="U11" s="2"/>
      <c r="V11" s="2"/>
    </row>
    <row r="12" spans="1:22" x14ac:dyDescent="0.25">
      <c r="A12" t="s">
        <v>8</v>
      </c>
      <c r="B12" s="87" t="s">
        <v>19</v>
      </c>
      <c r="C12" t="s">
        <v>29</v>
      </c>
      <c r="D12" t="s">
        <v>60</v>
      </c>
      <c r="E12" t="s">
        <v>52</v>
      </c>
      <c r="F12">
        <v>3</v>
      </c>
      <c r="G12" s="2">
        <f>($G$17/SUM($F$12:$F$15))*F12</f>
        <v>705882.3529411765</v>
      </c>
      <c r="H12" s="7">
        <f>G12*H$3</f>
        <v>741176.47058823542</v>
      </c>
      <c r="I12" s="7">
        <f>H12*I$3</f>
        <v>778235.29411764722</v>
      </c>
      <c r="J12" s="7">
        <f>I12*J$3</f>
        <v>832711.76470588252</v>
      </c>
      <c r="K12" s="56">
        <f>J12*K$3</f>
        <v>874347.35294117674</v>
      </c>
      <c r="L12" s="92">
        <f>$K$12</f>
        <v>874347.35294117674</v>
      </c>
      <c r="M12" s="92">
        <f t="shared" ref="M12:R12" si="1">$K$12</f>
        <v>874347.35294117674</v>
      </c>
      <c r="N12" s="92">
        <f>$K$12</f>
        <v>874347.35294117674</v>
      </c>
      <c r="O12" s="92">
        <f t="shared" si="1"/>
        <v>874347.35294117674</v>
      </c>
      <c r="P12" s="92">
        <f t="shared" si="1"/>
        <v>874347.35294117674</v>
      </c>
      <c r="Q12" s="92">
        <f t="shared" si="1"/>
        <v>874347.35294117674</v>
      </c>
      <c r="R12" s="93">
        <f t="shared" si="1"/>
        <v>874347.35294117674</v>
      </c>
      <c r="S12" s="55"/>
      <c r="T12" s="55"/>
      <c r="U12" s="55"/>
      <c r="V12" s="55"/>
    </row>
    <row r="13" spans="1:22" x14ac:dyDescent="0.25">
      <c r="A13" t="s">
        <v>8</v>
      </c>
      <c r="B13" s="87" t="s">
        <v>19</v>
      </c>
      <c r="C13" t="s">
        <v>30</v>
      </c>
      <c r="D13" t="s">
        <v>54</v>
      </c>
      <c r="E13" t="s">
        <v>55</v>
      </c>
      <c r="F13">
        <f>4.5*0.5</f>
        <v>2.25</v>
      </c>
      <c r="G13" s="2">
        <f>($G$17/SUM($F$12:$F$15))*F13</f>
        <v>529411.76470588241</v>
      </c>
      <c r="H13" s="7">
        <f t="shared" ref="H13:H14" si="2">G13*$H$3</f>
        <v>555882.3529411765</v>
      </c>
      <c r="I13" s="7">
        <f t="shared" ref="I13:N15" si="3">H13*I$3</f>
        <v>583676.4705882353</v>
      </c>
      <c r="J13" s="7">
        <f t="shared" si="3"/>
        <v>624533.82352941181</v>
      </c>
      <c r="K13" s="56">
        <f>J13*K$3</f>
        <v>655760.51470588241</v>
      </c>
      <c r="L13" s="94">
        <f>$K$13</f>
        <v>655760.51470588241</v>
      </c>
      <c r="M13" s="94">
        <f t="shared" ref="M13:R13" si="4">$K$13</f>
        <v>655760.51470588241</v>
      </c>
      <c r="N13" s="94">
        <f>$K$13</f>
        <v>655760.51470588241</v>
      </c>
      <c r="O13" s="94">
        <f t="shared" si="4"/>
        <v>655760.51470588241</v>
      </c>
      <c r="P13" s="94">
        <f t="shared" si="4"/>
        <v>655760.51470588241</v>
      </c>
      <c r="Q13" s="94">
        <f t="shared" si="4"/>
        <v>655760.51470588241</v>
      </c>
      <c r="R13" s="95">
        <f t="shared" si="4"/>
        <v>655760.51470588241</v>
      </c>
      <c r="S13" s="7"/>
      <c r="T13" s="7"/>
      <c r="U13" s="7"/>
      <c r="V13" s="7"/>
    </row>
    <row r="14" spans="1:22" x14ac:dyDescent="0.25">
      <c r="A14" t="s">
        <v>11</v>
      </c>
      <c r="B14" s="87" t="s">
        <v>19</v>
      </c>
      <c r="C14" t="s">
        <v>31</v>
      </c>
      <c r="D14" t="s">
        <v>54</v>
      </c>
      <c r="E14" t="s">
        <v>55</v>
      </c>
      <c r="F14">
        <f>4.5*0.5</f>
        <v>2.25</v>
      </c>
      <c r="G14" s="2">
        <f>($G$17/SUM($F$12:$F$15))*F14</f>
        <v>529411.76470588241</v>
      </c>
      <c r="H14" s="7">
        <f t="shared" si="2"/>
        <v>555882.3529411765</v>
      </c>
      <c r="I14" s="7">
        <f t="shared" si="3"/>
        <v>583676.4705882353</v>
      </c>
      <c r="J14" s="7">
        <f t="shared" si="3"/>
        <v>624533.82352941181</v>
      </c>
      <c r="K14" s="7">
        <f t="shared" si="3"/>
        <v>655760.51470588241</v>
      </c>
      <c r="L14" s="7">
        <f t="shared" si="3"/>
        <v>688548.5404411765</v>
      </c>
      <c r="M14" s="7">
        <f t="shared" si="3"/>
        <v>736746.93827205885</v>
      </c>
      <c r="N14" s="56">
        <f t="shared" si="3"/>
        <v>773584.28518566187</v>
      </c>
      <c r="O14" s="94">
        <f>$N$14</f>
        <v>773584.28518566187</v>
      </c>
      <c r="P14" s="94">
        <f t="shared" ref="P14:R14" si="5">$N$14</f>
        <v>773584.28518566187</v>
      </c>
      <c r="Q14" s="94">
        <f t="shared" si="5"/>
        <v>773584.28518566187</v>
      </c>
      <c r="R14" s="95">
        <f t="shared" si="5"/>
        <v>773584.28518566187</v>
      </c>
      <c r="S14" s="7"/>
      <c r="T14" s="7"/>
      <c r="U14" s="7"/>
      <c r="V14" s="7"/>
    </row>
    <row r="15" spans="1:22" x14ac:dyDescent="0.25">
      <c r="A15" t="s">
        <v>10</v>
      </c>
      <c r="B15" s="87" t="s">
        <v>19</v>
      </c>
      <c r="C15" t="s">
        <v>32</v>
      </c>
      <c r="D15" t="s">
        <v>59</v>
      </c>
      <c r="E15" t="s">
        <v>52</v>
      </c>
      <c r="F15">
        <v>1</v>
      </c>
      <c r="G15" s="2">
        <f>($G$17/SUM($F$12:$F$15))*F15</f>
        <v>235294.11764705883</v>
      </c>
      <c r="H15" s="7">
        <f>G15*$H$3</f>
        <v>247058.82352941178</v>
      </c>
      <c r="I15" s="7">
        <f t="shared" si="3"/>
        <v>259411.76470588238</v>
      </c>
      <c r="J15" s="7">
        <f t="shared" si="3"/>
        <v>277570.58823529416</v>
      </c>
      <c r="K15" s="7">
        <f t="shared" si="3"/>
        <v>291449.11764705885</v>
      </c>
      <c r="L15" s="7">
        <f t="shared" si="3"/>
        <v>306021.57352941181</v>
      </c>
      <c r="M15" s="56">
        <f t="shared" si="3"/>
        <v>327443.08367647068</v>
      </c>
      <c r="N15" s="94">
        <f>$M$15</f>
        <v>327443.08367647068</v>
      </c>
      <c r="O15" s="94">
        <f t="shared" ref="O15:R15" si="6">$M$15</f>
        <v>327443.08367647068</v>
      </c>
      <c r="P15" s="94">
        <f t="shared" si="6"/>
        <v>327443.08367647068</v>
      </c>
      <c r="Q15" s="94">
        <f t="shared" si="6"/>
        <v>327443.08367647068</v>
      </c>
      <c r="R15" s="95">
        <f t="shared" si="6"/>
        <v>327443.08367647068</v>
      </c>
      <c r="S15" s="7"/>
      <c r="T15" s="7"/>
      <c r="U15" s="7"/>
      <c r="V15" s="7"/>
    </row>
    <row r="16" spans="1:22" ht="15.75" thickBot="1" x14ac:dyDescent="0.3">
      <c r="B16" s="103" t="s">
        <v>129</v>
      </c>
      <c r="C16" s="63" t="s">
        <v>130</v>
      </c>
      <c r="D16" s="63" t="s">
        <v>54</v>
      </c>
      <c r="E16" s="63" t="s">
        <v>52</v>
      </c>
      <c r="F16" s="89">
        <v>1</v>
      </c>
      <c r="G16" s="90">
        <v>1500000</v>
      </c>
      <c r="H16" s="91">
        <f>G16</f>
        <v>1500000</v>
      </c>
      <c r="I16" s="96">
        <f>$H$16</f>
        <v>1500000</v>
      </c>
      <c r="J16" s="96">
        <f t="shared" ref="J16:R16" si="7">$H$16</f>
        <v>1500000</v>
      </c>
      <c r="K16" s="96">
        <f t="shared" si="7"/>
        <v>1500000</v>
      </c>
      <c r="L16" s="96">
        <f t="shared" si="7"/>
        <v>1500000</v>
      </c>
      <c r="M16" s="96">
        <f t="shared" si="7"/>
        <v>1500000</v>
      </c>
      <c r="N16" s="96">
        <f t="shared" si="7"/>
        <v>1500000</v>
      </c>
      <c r="O16" s="96">
        <f t="shared" si="7"/>
        <v>1500000</v>
      </c>
      <c r="P16" s="96">
        <f t="shared" si="7"/>
        <v>1500000</v>
      </c>
      <c r="Q16" s="96">
        <f t="shared" si="7"/>
        <v>1500000</v>
      </c>
      <c r="R16" s="97">
        <f t="shared" si="7"/>
        <v>1500000</v>
      </c>
      <c r="S16" s="7"/>
      <c r="T16" s="7"/>
      <c r="U16" s="7"/>
      <c r="V16" s="7"/>
    </row>
    <row r="17" spans="2:22" x14ac:dyDescent="0.25">
      <c r="F17" t="s">
        <v>128</v>
      </c>
      <c r="G17" s="15">
        <v>2000000</v>
      </c>
      <c r="H17" s="15">
        <f>SUM(H12:H15)</f>
        <v>2100000</v>
      </c>
      <c r="I17" s="15">
        <f t="shared" ref="I17:R17" si="8">SUM(I12:I15)</f>
        <v>2205000</v>
      </c>
      <c r="J17" s="15">
        <f t="shared" si="8"/>
        <v>2359350.0000000005</v>
      </c>
      <c r="K17" s="15">
        <f t="shared" si="8"/>
        <v>2477317.5000000005</v>
      </c>
      <c r="L17" s="15">
        <f t="shared" si="8"/>
        <v>2524677.9816176472</v>
      </c>
      <c r="M17" s="15">
        <f t="shared" si="8"/>
        <v>2594297.8895955887</v>
      </c>
      <c r="N17" s="15">
        <f t="shared" si="8"/>
        <v>2631135.2365091918</v>
      </c>
      <c r="O17" s="15">
        <f t="shared" si="8"/>
        <v>2631135.2365091918</v>
      </c>
      <c r="P17" s="15">
        <f t="shared" si="8"/>
        <v>2631135.2365091918</v>
      </c>
      <c r="Q17" s="15">
        <f t="shared" si="8"/>
        <v>2631135.2365091918</v>
      </c>
      <c r="R17" s="15">
        <f t="shared" si="8"/>
        <v>2631135.2365091918</v>
      </c>
      <c r="S17" s="7"/>
      <c r="T17" s="7"/>
      <c r="U17" s="7"/>
      <c r="V17" s="7"/>
    </row>
    <row r="18" spans="2:22" x14ac:dyDescent="0.25">
      <c r="F18" t="s">
        <v>132</v>
      </c>
      <c r="G18" s="2">
        <f>G16</f>
        <v>1500000</v>
      </c>
      <c r="H18" s="2">
        <f t="shared" ref="H18:R18" si="9">H16</f>
        <v>1500000</v>
      </c>
      <c r="I18" s="2">
        <f t="shared" si="9"/>
        <v>1500000</v>
      </c>
      <c r="J18" s="2">
        <f t="shared" si="9"/>
        <v>1500000</v>
      </c>
      <c r="K18" s="2">
        <f t="shared" si="9"/>
        <v>1500000</v>
      </c>
      <c r="L18" s="2">
        <f t="shared" si="9"/>
        <v>1500000</v>
      </c>
      <c r="M18" s="2">
        <f t="shared" si="9"/>
        <v>1500000</v>
      </c>
      <c r="N18" s="2">
        <f t="shared" si="9"/>
        <v>1500000</v>
      </c>
      <c r="O18" s="2">
        <f t="shared" si="9"/>
        <v>1500000</v>
      </c>
      <c r="P18" s="2">
        <f t="shared" si="9"/>
        <v>1500000</v>
      </c>
      <c r="Q18" s="2">
        <f t="shared" si="9"/>
        <v>1500000</v>
      </c>
      <c r="R18" s="2">
        <f t="shared" si="9"/>
        <v>1500000</v>
      </c>
      <c r="S18" s="7"/>
      <c r="T18" s="7"/>
      <c r="U18" s="7"/>
      <c r="V18" s="7"/>
    </row>
    <row r="19" spans="2:22" x14ac:dyDescent="0.25">
      <c r="S19" s="15"/>
      <c r="T19" s="15"/>
      <c r="U19" s="15"/>
      <c r="V19" s="15"/>
    </row>
    <row r="21" spans="2:22" x14ac:dyDescent="0.25">
      <c r="B21" s="74" t="s">
        <v>61</v>
      </c>
      <c r="C21" s="75"/>
      <c r="D21" s="75"/>
      <c r="E21" s="75"/>
      <c r="F21" s="75"/>
      <c r="G21" s="75"/>
    </row>
    <row r="22" spans="2:22" x14ac:dyDescent="0.25">
      <c r="B22" s="72" t="s">
        <v>124</v>
      </c>
      <c r="C22" s="75"/>
      <c r="D22" s="75"/>
      <c r="E22" s="75"/>
      <c r="F22" s="75"/>
      <c r="G22" s="75"/>
    </row>
    <row r="24" spans="2:22" x14ac:dyDescent="0.25">
      <c r="Q24" s="98"/>
      <c r="R24" s="98"/>
      <c r="S24" s="98"/>
      <c r="T24" s="98"/>
      <c r="U24" s="98"/>
    </row>
    <row r="26" spans="2:22" x14ac:dyDescent="0.25">
      <c r="R26" s="73"/>
      <c r="S26" s="73"/>
      <c r="T26" s="73"/>
      <c r="U26" s="73"/>
      <c r="V26" s="73"/>
    </row>
  </sheetData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7294-8926-49EF-9DE6-2B2E4FC7C8A7}">
  <dimension ref="A1:AD39"/>
  <sheetViews>
    <sheetView topLeftCell="A4" workbookViewId="0">
      <selection activeCell="C26" sqref="C26:C33"/>
    </sheetView>
  </sheetViews>
  <sheetFormatPr defaultRowHeight="15" x14ac:dyDescent="0.25"/>
  <cols>
    <col min="1" max="1" width="16" customWidth="1"/>
    <col min="2" max="2" width="12.85546875" customWidth="1"/>
    <col min="3" max="4" width="15.28515625" bestFit="1" customWidth="1"/>
    <col min="5" max="5" width="16.85546875" bestFit="1" customWidth="1"/>
    <col min="6" max="12" width="15.28515625" bestFit="1" customWidth="1"/>
  </cols>
  <sheetData>
    <row r="1" spans="1:30" ht="23.25" x14ac:dyDescent="0.35">
      <c r="A1" s="33" t="s">
        <v>0</v>
      </c>
    </row>
    <row r="2" spans="1:30" ht="26.25" x14ac:dyDescent="0.4">
      <c r="A2" s="41" t="s">
        <v>1</v>
      </c>
      <c r="B2" s="42" t="s">
        <v>2</v>
      </c>
      <c r="C2" s="43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30" ht="45" x14ac:dyDescent="0.25">
      <c r="A3" s="46" t="s">
        <v>3</v>
      </c>
      <c r="B3" s="34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6" t="s">
        <v>13</v>
      </c>
      <c r="L3" s="36" t="s">
        <v>14</v>
      </c>
      <c r="M3" s="47" t="s">
        <v>15</v>
      </c>
      <c r="AD3" s="1"/>
    </row>
    <row r="4" spans="1:30" x14ac:dyDescent="0.25">
      <c r="A4" s="48" t="s">
        <v>16</v>
      </c>
      <c r="B4" s="37">
        <v>35</v>
      </c>
      <c r="C4">
        <v>4.5</v>
      </c>
      <c r="D4">
        <v>4.5</v>
      </c>
      <c r="E4">
        <v>9.5</v>
      </c>
      <c r="F4">
        <v>4.5</v>
      </c>
      <c r="G4">
        <v>4.5</v>
      </c>
      <c r="H4">
        <v>4.5</v>
      </c>
      <c r="I4">
        <v>1.5</v>
      </c>
      <c r="J4">
        <v>1.5</v>
      </c>
      <c r="M4" s="47">
        <f>B4-SUM(C4:L4)</f>
        <v>0</v>
      </c>
    </row>
    <row r="5" spans="1:30" x14ac:dyDescent="0.25">
      <c r="A5" s="48" t="s">
        <v>17</v>
      </c>
      <c r="B5" s="37">
        <v>18</v>
      </c>
      <c r="C5">
        <v>3.6</v>
      </c>
      <c r="D5">
        <v>3.6</v>
      </c>
      <c r="E5">
        <v>3.6</v>
      </c>
      <c r="F5">
        <v>3.6</v>
      </c>
      <c r="G5">
        <v>3.6</v>
      </c>
      <c r="M5" s="47">
        <f t="shared" ref="M5:M8" si="0">B5-SUM(C5:L5)</f>
        <v>0</v>
      </c>
    </row>
    <row r="6" spans="1:30" x14ac:dyDescent="0.25">
      <c r="A6" s="48" t="s">
        <v>18</v>
      </c>
      <c r="B6" s="37">
        <v>24</v>
      </c>
      <c r="D6">
        <v>4</v>
      </c>
      <c r="E6">
        <v>4</v>
      </c>
      <c r="F6">
        <v>4</v>
      </c>
      <c r="G6">
        <v>9</v>
      </c>
      <c r="I6">
        <v>3</v>
      </c>
      <c r="M6" s="47">
        <f t="shared" si="0"/>
        <v>0</v>
      </c>
    </row>
    <row r="7" spans="1:30" x14ac:dyDescent="0.25">
      <c r="A7" s="48" t="s">
        <v>19</v>
      </c>
      <c r="B7" s="37">
        <v>44</v>
      </c>
      <c r="F7">
        <v>16</v>
      </c>
      <c r="G7">
        <v>3</v>
      </c>
      <c r="H7">
        <v>3</v>
      </c>
      <c r="I7">
        <v>7</v>
      </c>
      <c r="J7">
        <v>7</v>
      </c>
      <c r="K7">
        <v>2</v>
      </c>
      <c r="L7">
        <v>6</v>
      </c>
      <c r="M7" s="47">
        <f>B7-SUM(C7:L7)</f>
        <v>0</v>
      </c>
    </row>
    <row r="8" spans="1:30" x14ac:dyDescent="0.25">
      <c r="A8" s="59" t="s">
        <v>20</v>
      </c>
      <c r="B8" s="60">
        <f t="shared" ref="B8:K8" si="1">SUM(B4:B7)</f>
        <v>121</v>
      </c>
      <c r="C8" s="60">
        <f t="shared" si="1"/>
        <v>8.1</v>
      </c>
      <c r="D8" s="60">
        <f t="shared" si="1"/>
        <v>12.1</v>
      </c>
      <c r="E8" s="60">
        <f t="shared" si="1"/>
        <v>17.100000000000001</v>
      </c>
      <c r="F8" s="60">
        <f t="shared" si="1"/>
        <v>28.1</v>
      </c>
      <c r="G8" s="60">
        <f t="shared" si="1"/>
        <v>20.100000000000001</v>
      </c>
      <c r="H8" s="60">
        <f t="shared" si="1"/>
        <v>7.5</v>
      </c>
      <c r="I8" s="60">
        <f t="shared" si="1"/>
        <v>11.5</v>
      </c>
      <c r="J8" s="60">
        <f t="shared" si="1"/>
        <v>8.5</v>
      </c>
      <c r="K8" s="60">
        <f t="shared" si="1"/>
        <v>2</v>
      </c>
      <c r="L8" s="60">
        <f>SUM(L4:L7)</f>
        <v>6</v>
      </c>
      <c r="M8" s="62">
        <f t="shared" si="0"/>
        <v>0</v>
      </c>
    </row>
    <row r="10" spans="1:30" ht="21" x14ac:dyDescent="0.35">
      <c r="A10" s="41" t="s">
        <v>21</v>
      </c>
      <c r="B10" s="42" t="s">
        <v>22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</row>
    <row r="11" spans="1:30" x14ac:dyDescent="0.25">
      <c r="A11" s="48"/>
      <c r="M11" s="47"/>
    </row>
    <row r="12" spans="1:30" x14ac:dyDescent="0.25">
      <c r="A12" s="46" t="s">
        <v>3</v>
      </c>
      <c r="B12" s="34" t="s">
        <v>23</v>
      </c>
      <c r="C12" s="35" t="s">
        <v>5</v>
      </c>
      <c r="D12" s="35" t="s">
        <v>6</v>
      </c>
      <c r="E12" s="35" t="s">
        <v>7</v>
      </c>
      <c r="F12" s="35" t="s">
        <v>8</v>
      </c>
      <c r="G12" s="35" t="s">
        <v>9</v>
      </c>
      <c r="H12" s="35" t="s">
        <v>10</v>
      </c>
      <c r="I12" s="35" t="s">
        <v>11</v>
      </c>
      <c r="J12" s="35" t="s">
        <v>12</v>
      </c>
      <c r="K12" s="36" t="s">
        <v>13</v>
      </c>
      <c r="L12" s="36" t="s">
        <v>14</v>
      </c>
      <c r="M12" s="47"/>
    </row>
    <row r="13" spans="1:30" x14ac:dyDescent="0.25">
      <c r="A13" s="48" t="s">
        <v>16</v>
      </c>
      <c r="B13" s="38">
        <f>'LCA &amp; LEA calculation'!B24</f>
        <v>77519.379844961222</v>
      </c>
      <c r="C13" s="39">
        <f>'LCA &amp; LEA calculation'!C24</f>
        <v>81395.348837209283</v>
      </c>
      <c r="D13" s="39">
        <f>'LCA &amp; LEA calculation'!D24</f>
        <v>85465.116279069756</v>
      </c>
      <c r="E13" s="39">
        <f>'LCA &amp; LEA calculation'!E24</f>
        <v>85478.405315614611</v>
      </c>
      <c r="F13" s="39">
        <f>'LCA &amp; LEA calculation'!F24</f>
        <v>89752.325581395344</v>
      </c>
      <c r="G13" s="39">
        <f>'LCA &amp; LEA calculation'!G24</f>
        <v>94239.941860465115</v>
      </c>
      <c r="H13" s="39">
        <f>'LCA &amp; LEA calculation'!H24</f>
        <v>90682.12380056674</v>
      </c>
      <c r="I13" s="39">
        <f>'LCA &amp; LEA calculation'!I24</f>
        <v>95216.229990595079</v>
      </c>
      <c r="J13" s="39">
        <f>'LCA &amp; LEA calculation'!J24</f>
        <v>99977.04149012483</v>
      </c>
      <c r="K13" s="39">
        <f>'LCA &amp; LEA calculation'!K24</f>
        <v>91498.011882817067</v>
      </c>
      <c r="L13" s="39">
        <f>'LCA &amp; LEA calculation'!L24</f>
        <v>96072.912476957936</v>
      </c>
      <c r="M13" s="47"/>
    </row>
    <row r="14" spans="1:30" x14ac:dyDescent="0.25">
      <c r="A14" s="48" t="s">
        <v>17</v>
      </c>
      <c r="B14" s="38">
        <f>'LCA &amp; LEA calculation'!B25</f>
        <v>15460.513148941247</v>
      </c>
      <c r="C14" s="39">
        <f>'LCA &amp; LEA calculation'!C25</f>
        <v>16233.538806388309</v>
      </c>
      <c r="D14" s="39">
        <f>'LCA &amp; LEA calculation'!D25</f>
        <v>17045.215746707727</v>
      </c>
      <c r="E14" s="39">
        <f>'LCA &amp; LEA calculation'!E25</f>
        <v>17047.866120390405</v>
      </c>
      <c r="F14" s="39">
        <f>'LCA &amp; LEA calculation'!F25</f>
        <v>17900.259426409924</v>
      </c>
      <c r="G14" s="39">
        <f>'LCA &amp; LEA calculation'!G25</f>
        <v>18795.272397730423</v>
      </c>
      <c r="H14" s="39">
        <f>'LCA &amp; LEA calculation'!H25</f>
        <v>18085.698959364287</v>
      </c>
      <c r="I14" s="39">
        <f>'LCA &amp; LEA calculation'!I25</f>
        <v>18989.983907332502</v>
      </c>
      <c r="J14" s="39">
        <f>'LCA &amp; LEA calculation'!J25</f>
        <v>19939.483102699127</v>
      </c>
      <c r="K14" s="39">
        <f>'LCA &amp; LEA calculation'!K25</f>
        <v>18248.420184029965</v>
      </c>
      <c r="L14" s="39">
        <f>'LCA &amp; LEA calculation'!L25</f>
        <v>19160.841193231463</v>
      </c>
      <c r="M14" s="47"/>
    </row>
    <row r="15" spans="1:30" x14ac:dyDescent="0.25">
      <c r="A15" s="48" t="s">
        <v>18</v>
      </c>
      <c r="B15" s="38">
        <f>'LCA &amp; LEA calculation'!B26</f>
        <v>43173.123004816924</v>
      </c>
      <c r="C15" s="39">
        <f>'LCA &amp; LEA calculation'!C26</f>
        <v>45331.779155057768</v>
      </c>
      <c r="D15" s="39">
        <f>'LCA &amp; LEA calculation'!D26</f>
        <v>47598.368112810662</v>
      </c>
      <c r="E15" s="39">
        <f>'LCA &amp; LEA calculation'!E26</f>
        <v>47605.769219611495</v>
      </c>
      <c r="F15" s="39">
        <f>'LCA &amp; LEA calculation'!F26</f>
        <v>49986.057680592072</v>
      </c>
      <c r="G15" s="39">
        <f>'LCA &amp; LEA calculation'!G26</f>
        <v>52485.360564621675</v>
      </c>
      <c r="H15" s="39">
        <f>'LCA &amp; LEA calculation'!H26</f>
        <v>50503.893258820775</v>
      </c>
      <c r="I15" s="39">
        <f>'LCA &amp; LEA calculation'!I26</f>
        <v>53029.087921761813</v>
      </c>
      <c r="J15" s="39">
        <f>'LCA &amp; LEA calculation'!J26</f>
        <v>55680.542317849911</v>
      </c>
      <c r="K15" s="39">
        <f>'LCA &amp; LEA calculation'!K26</f>
        <v>50958.288490098515</v>
      </c>
      <c r="L15" s="39">
        <f>'LCA &amp; LEA calculation'!L26</f>
        <v>53506.20291460344</v>
      </c>
      <c r="M15" s="47"/>
    </row>
    <row r="16" spans="1:30" x14ac:dyDescent="0.25">
      <c r="A16" s="50" t="s">
        <v>19</v>
      </c>
      <c r="B16" s="51">
        <f>'LCA &amp; LEA calculation'!B27</f>
        <v>0</v>
      </c>
      <c r="C16" s="52">
        <f>'LCA &amp; LEA calculation'!C27</f>
        <v>0</v>
      </c>
      <c r="D16" s="52">
        <f>'LCA &amp; LEA calculation'!D27</f>
        <v>0</v>
      </c>
      <c r="E16" s="52">
        <f>'LCA &amp; LEA calculation'!E27</f>
        <v>0</v>
      </c>
      <c r="F16" s="52">
        <f>'LCA &amp; LEA calculation'!F27</f>
        <v>0</v>
      </c>
      <c r="G16" s="52">
        <f>'LCA &amp; LEA calculation'!G27</f>
        <v>0</v>
      </c>
      <c r="H16" s="52">
        <f>'LCA &amp; LEA calculation'!H27</f>
        <v>0</v>
      </c>
      <c r="I16" s="52">
        <f>'LCA &amp; LEA calculation'!I27</f>
        <v>0</v>
      </c>
      <c r="J16" s="52">
        <f>'LCA &amp; LEA calculation'!J27</f>
        <v>0</v>
      </c>
      <c r="K16" s="52">
        <f>'LCA &amp; LEA calculation'!K27</f>
        <v>0</v>
      </c>
      <c r="L16" s="52">
        <f>'LCA &amp; LEA calculation'!L27</f>
        <v>0</v>
      </c>
      <c r="M16" s="53"/>
    </row>
    <row r="17" spans="1:13" x14ac:dyDescent="0.25">
      <c r="A17" s="1"/>
      <c r="B17" s="1"/>
    </row>
    <row r="18" spans="1:13" ht="21" x14ac:dyDescent="0.35">
      <c r="A18" s="41" t="s">
        <v>24</v>
      </c>
      <c r="B18" s="42" t="s">
        <v>25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5"/>
    </row>
    <row r="19" spans="1:13" x14ac:dyDescent="0.25">
      <c r="A19" s="46" t="s">
        <v>3</v>
      </c>
      <c r="B19" s="34" t="s">
        <v>23</v>
      </c>
      <c r="C19" s="35" t="s">
        <v>5</v>
      </c>
      <c r="D19" s="35" t="s">
        <v>6</v>
      </c>
      <c r="E19" s="35" t="s">
        <v>7</v>
      </c>
      <c r="F19" s="35" t="s">
        <v>8</v>
      </c>
      <c r="G19" s="35" t="s">
        <v>9</v>
      </c>
      <c r="H19" s="35" t="s">
        <v>10</v>
      </c>
      <c r="I19" s="35" t="s">
        <v>11</v>
      </c>
      <c r="J19" s="35" t="s">
        <v>12</v>
      </c>
      <c r="K19" s="36" t="s">
        <v>13</v>
      </c>
      <c r="L19" s="36" t="s">
        <v>14</v>
      </c>
      <c r="M19" s="47"/>
    </row>
    <row r="20" spans="1:13" x14ac:dyDescent="0.25">
      <c r="A20" s="48" t="s">
        <v>16</v>
      </c>
      <c r="C20" s="40">
        <f t="shared" ref="C20:I20" si="2">C4*C13</f>
        <v>366279.06976744178</v>
      </c>
      <c r="D20" s="40">
        <f t="shared" si="2"/>
        <v>384593.02325581393</v>
      </c>
      <c r="E20" s="40">
        <f t="shared" si="2"/>
        <v>812044.85049833881</v>
      </c>
      <c r="F20" s="40">
        <f t="shared" si="2"/>
        <v>403885.46511627903</v>
      </c>
      <c r="G20" s="40">
        <f t="shared" si="2"/>
        <v>424079.73837209301</v>
      </c>
      <c r="H20" s="40">
        <f t="shared" si="2"/>
        <v>408069.55710255035</v>
      </c>
      <c r="I20" s="40">
        <f t="shared" si="2"/>
        <v>142824.34498589262</v>
      </c>
      <c r="J20" s="40">
        <f t="shared" ref="J20:L20" si="3">J4*J13</f>
        <v>149965.56223518724</v>
      </c>
      <c r="K20" s="40">
        <f t="shared" si="3"/>
        <v>0</v>
      </c>
      <c r="L20" s="40">
        <f t="shared" si="3"/>
        <v>0</v>
      </c>
      <c r="M20" s="47"/>
    </row>
    <row r="21" spans="1:13" x14ac:dyDescent="0.25">
      <c r="A21" s="48" t="s">
        <v>17</v>
      </c>
      <c r="C21" s="40">
        <f t="shared" ref="C21:L23" si="4">C5*C14</f>
        <v>58440.739702997911</v>
      </c>
      <c r="D21" s="40">
        <f t="shared" si="4"/>
        <v>61362.776688147816</v>
      </c>
      <c r="E21" s="40">
        <f t="shared" si="4"/>
        <v>61372.318033405456</v>
      </c>
      <c r="F21" s="40">
        <f t="shared" si="4"/>
        <v>64440.933935075729</v>
      </c>
      <c r="G21" s="40">
        <f t="shared" si="4"/>
        <v>67662.98063182953</v>
      </c>
      <c r="H21" s="40">
        <f t="shared" si="4"/>
        <v>0</v>
      </c>
      <c r="I21" s="40">
        <f t="shared" ref="I21:L21" si="5">I5*I14</f>
        <v>0</v>
      </c>
      <c r="J21" s="40">
        <f t="shared" si="5"/>
        <v>0</v>
      </c>
      <c r="K21" s="40">
        <f t="shared" si="5"/>
        <v>0</v>
      </c>
      <c r="L21" s="40">
        <f t="shared" si="5"/>
        <v>0</v>
      </c>
      <c r="M21" s="47"/>
    </row>
    <row r="22" spans="1:13" x14ac:dyDescent="0.25">
      <c r="A22" s="48" t="s">
        <v>18</v>
      </c>
      <c r="C22" s="40">
        <f t="shared" si="4"/>
        <v>0</v>
      </c>
      <c r="D22" s="40">
        <f t="shared" si="4"/>
        <v>190393.47245124265</v>
      </c>
      <c r="E22" s="40">
        <f t="shared" si="4"/>
        <v>190423.07687844598</v>
      </c>
      <c r="F22" s="40">
        <f t="shared" si="4"/>
        <v>199944.23072236829</v>
      </c>
      <c r="G22" s="40">
        <f t="shared" si="4"/>
        <v>472368.24508159509</v>
      </c>
      <c r="H22" s="40">
        <f t="shared" si="4"/>
        <v>0</v>
      </c>
      <c r="I22" s="40">
        <f t="shared" ref="I22:L22" si="6">I6*I15</f>
        <v>159087.26376528543</v>
      </c>
      <c r="J22" s="40">
        <f t="shared" si="6"/>
        <v>0</v>
      </c>
      <c r="K22" s="40">
        <f t="shared" si="6"/>
        <v>0</v>
      </c>
      <c r="L22" s="40">
        <f t="shared" si="6"/>
        <v>0</v>
      </c>
      <c r="M22" s="47"/>
    </row>
    <row r="23" spans="1:13" ht="15.75" thickBot="1" x14ac:dyDescent="0.3">
      <c r="A23" s="48" t="s">
        <v>19</v>
      </c>
      <c r="C23" s="40">
        <f t="shared" si="4"/>
        <v>0</v>
      </c>
      <c r="D23" s="40">
        <f t="shared" si="4"/>
        <v>0</v>
      </c>
      <c r="E23" s="40">
        <f t="shared" si="4"/>
        <v>0</v>
      </c>
      <c r="F23" s="40">
        <f t="shared" si="4"/>
        <v>0</v>
      </c>
      <c r="G23" s="40">
        <f t="shared" si="4"/>
        <v>0</v>
      </c>
      <c r="H23" s="40">
        <f t="shared" si="4"/>
        <v>0</v>
      </c>
      <c r="I23" s="40">
        <f t="shared" si="4"/>
        <v>0</v>
      </c>
      <c r="J23" s="40">
        <f t="shared" si="4"/>
        <v>0</v>
      </c>
      <c r="K23" s="40">
        <f t="shared" si="4"/>
        <v>0</v>
      </c>
      <c r="L23" s="40">
        <f t="shared" si="4"/>
        <v>0</v>
      </c>
      <c r="M23" s="47"/>
    </row>
    <row r="24" spans="1:13" ht="15.75" thickBot="1" x14ac:dyDescent="0.3">
      <c r="A24" s="59" t="s">
        <v>20</v>
      </c>
      <c r="B24" s="60">
        <f t="shared" ref="B24:L24" si="7">SUM(B20:B23)</f>
        <v>0</v>
      </c>
      <c r="C24" s="61">
        <f t="shared" si="7"/>
        <v>424719.80947043968</v>
      </c>
      <c r="D24" s="61">
        <f t="shared" si="7"/>
        <v>636349.2723952044</v>
      </c>
      <c r="E24" s="61">
        <f t="shared" si="7"/>
        <v>1063840.2454101902</v>
      </c>
      <c r="F24" s="61">
        <f t="shared" si="7"/>
        <v>668270.62977372296</v>
      </c>
      <c r="G24" s="61">
        <f t="shared" si="7"/>
        <v>964110.96408551768</v>
      </c>
      <c r="H24" s="61">
        <f t="shared" si="7"/>
        <v>408069.55710255035</v>
      </c>
      <c r="I24" s="61">
        <f t="shared" si="7"/>
        <v>301911.60875117802</v>
      </c>
      <c r="J24" s="61">
        <f t="shared" si="7"/>
        <v>149965.56223518724</v>
      </c>
      <c r="K24" s="61">
        <f t="shared" si="7"/>
        <v>0</v>
      </c>
      <c r="L24" s="61">
        <f t="shared" si="7"/>
        <v>0</v>
      </c>
      <c r="M24" s="62"/>
    </row>
    <row r="26" spans="1:13" ht="21" x14ac:dyDescent="0.35">
      <c r="A26" s="41" t="s">
        <v>26</v>
      </c>
      <c r="B26" s="42" t="s">
        <v>27</v>
      </c>
      <c r="C26" s="119"/>
      <c r="D26" s="44"/>
      <c r="E26" s="44"/>
      <c r="F26" s="44"/>
      <c r="G26" s="44"/>
      <c r="H26" s="44"/>
      <c r="I26" s="44"/>
      <c r="J26" s="44"/>
      <c r="K26" s="44"/>
      <c r="L26" s="44"/>
      <c r="M26" s="45"/>
    </row>
    <row r="27" spans="1:13" x14ac:dyDescent="0.25">
      <c r="A27" s="54" t="s">
        <v>28</v>
      </c>
      <c r="B27" s="34" t="s">
        <v>23</v>
      </c>
      <c r="C27" s="120" t="s">
        <v>5</v>
      </c>
      <c r="D27" s="35" t="s">
        <v>6</v>
      </c>
      <c r="E27" s="35" t="s">
        <v>7</v>
      </c>
      <c r="F27" s="35" t="s">
        <v>8</v>
      </c>
      <c r="G27" s="35" t="s">
        <v>9</v>
      </c>
      <c r="H27" s="35" t="s">
        <v>10</v>
      </c>
      <c r="I27" s="35" t="s">
        <v>11</v>
      </c>
      <c r="J27" s="35" t="s">
        <v>12</v>
      </c>
      <c r="K27" s="36" t="s">
        <v>13</v>
      </c>
      <c r="L27" s="36" t="s">
        <v>14</v>
      </c>
      <c r="M27" s="47"/>
    </row>
    <row r="28" spans="1:13" x14ac:dyDescent="0.25">
      <c r="A28" s="48" t="s">
        <v>29</v>
      </c>
      <c r="C28" s="55"/>
      <c r="D28" s="4"/>
      <c r="F28" s="67">
        <f>'Individual items value'!K12</f>
        <v>874347.35294117674</v>
      </c>
      <c r="G28" s="4"/>
      <c r="H28" s="4"/>
      <c r="I28" s="4"/>
      <c r="J28" s="55"/>
      <c r="K28" s="55"/>
      <c r="L28" s="55"/>
      <c r="M28" s="47"/>
    </row>
    <row r="29" spans="1:13" x14ac:dyDescent="0.25">
      <c r="A29" s="48" t="s">
        <v>30</v>
      </c>
      <c r="C29" s="55"/>
      <c r="D29" s="4"/>
      <c r="F29" s="67">
        <f>'Individual items value'!K13</f>
        <v>655760.51470588241</v>
      </c>
      <c r="G29" s="4"/>
      <c r="H29" s="4"/>
      <c r="I29" s="4"/>
      <c r="J29" s="55"/>
      <c r="K29" s="7"/>
      <c r="L29" s="7"/>
      <c r="M29" s="47"/>
    </row>
    <row r="30" spans="1:13" x14ac:dyDescent="0.25">
      <c r="A30" s="48" t="s">
        <v>31</v>
      </c>
      <c r="C30" s="55"/>
      <c r="D30" s="7"/>
      <c r="E30" s="4"/>
      <c r="F30" s="4"/>
      <c r="G30" s="4"/>
      <c r="H30" s="4"/>
      <c r="I30" s="4">
        <f>'Individual items value'!N14</f>
        <v>773584.28518566187</v>
      </c>
      <c r="J30" s="58"/>
      <c r="K30" s="7"/>
      <c r="L30" s="7"/>
      <c r="M30" s="47"/>
    </row>
    <row r="31" spans="1:13" x14ac:dyDescent="0.25">
      <c r="A31" s="48" t="s">
        <v>32</v>
      </c>
      <c r="C31" s="55"/>
      <c r="D31" s="7"/>
      <c r="E31" s="4"/>
      <c r="F31" s="4"/>
      <c r="G31" s="4"/>
      <c r="H31" s="4">
        <f>'Individual items value'!M15</f>
        <v>327443.08367647068</v>
      </c>
      <c r="I31" s="4"/>
      <c r="J31" s="55"/>
      <c r="K31" s="7"/>
      <c r="L31" s="7"/>
      <c r="M31" s="47"/>
    </row>
    <row r="32" spans="1:13" ht="15.75" thickBot="1" x14ac:dyDescent="0.3">
      <c r="A32" s="48" t="s">
        <v>130</v>
      </c>
      <c r="C32" s="4">
        <f>'Individual items value'!H16</f>
        <v>1500000</v>
      </c>
      <c r="D32" s="7"/>
      <c r="E32" s="4"/>
      <c r="F32" s="4"/>
      <c r="G32" s="4"/>
      <c r="H32" s="4"/>
      <c r="I32" s="4"/>
      <c r="J32" s="55"/>
      <c r="K32" s="7"/>
      <c r="L32" s="7"/>
      <c r="M32" s="47"/>
    </row>
    <row r="33" spans="1:13" ht="15.75" thickBot="1" x14ac:dyDescent="0.3">
      <c r="A33" s="59" t="s">
        <v>20</v>
      </c>
      <c r="B33" s="60">
        <f>SUM(B28:B32)</f>
        <v>0</v>
      </c>
      <c r="C33" s="121">
        <f>SUM(C28:C32)</f>
        <v>1500000</v>
      </c>
      <c r="D33" s="61">
        <f t="shared" ref="D33:M33" si="8">SUM(D28:D32)</f>
        <v>0</v>
      </c>
      <c r="E33" s="61">
        <f t="shared" si="8"/>
        <v>0</v>
      </c>
      <c r="F33" s="61">
        <f t="shared" si="8"/>
        <v>1530107.8676470593</v>
      </c>
      <c r="G33" s="61">
        <f t="shared" si="8"/>
        <v>0</v>
      </c>
      <c r="H33" s="61">
        <f t="shared" si="8"/>
        <v>327443.08367647068</v>
      </c>
      <c r="I33" s="61">
        <f t="shared" si="8"/>
        <v>773584.28518566187</v>
      </c>
      <c r="J33" s="61">
        <f t="shared" si="8"/>
        <v>0</v>
      </c>
      <c r="K33" s="61">
        <f t="shared" si="8"/>
        <v>0</v>
      </c>
      <c r="L33" s="61">
        <f t="shared" si="8"/>
        <v>0</v>
      </c>
      <c r="M33" s="62">
        <f t="shared" si="8"/>
        <v>0</v>
      </c>
    </row>
    <row r="35" spans="1:13" ht="21" x14ac:dyDescent="0.35">
      <c r="A35" s="41" t="s">
        <v>33</v>
      </c>
      <c r="B35" s="42" t="s">
        <v>34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</row>
    <row r="36" spans="1:13" x14ac:dyDescent="0.25">
      <c r="A36" s="48"/>
      <c r="B36" s="34" t="s">
        <v>23</v>
      </c>
      <c r="C36" s="35" t="s">
        <v>5</v>
      </c>
      <c r="D36" s="35" t="s">
        <v>6</v>
      </c>
      <c r="E36" s="35" t="s">
        <v>7</v>
      </c>
      <c r="F36" s="35" t="s">
        <v>8</v>
      </c>
      <c r="G36" s="35" t="s">
        <v>9</v>
      </c>
      <c r="H36" s="35" t="s">
        <v>10</v>
      </c>
      <c r="I36" s="35" t="s">
        <v>11</v>
      </c>
      <c r="J36" s="35" t="s">
        <v>12</v>
      </c>
      <c r="K36" s="36" t="s">
        <v>13</v>
      </c>
      <c r="L36" s="36" t="s">
        <v>14</v>
      </c>
      <c r="M36" s="47"/>
    </row>
    <row r="37" spans="1:13" x14ac:dyDescent="0.25">
      <c r="A37" t="s">
        <v>35</v>
      </c>
      <c r="B37" s="26">
        <f t="shared" ref="B37:L37" si="9">B24</f>
        <v>0</v>
      </c>
      <c r="C37" s="26">
        <f t="shared" si="9"/>
        <v>424719.80947043968</v>
      </c>
      <c r="D37" s="26">
        <f t="shared" si="9"/>
        <v>636349.2723952044</v>
      </c>
      <c r="E37" s="26">
        <f t="shared" si="9"/>
        <v>1063840.2454101902</v>
      </c>
      <c r="F37" s="26">
        <f t="shared" si="9"/>
        <v>668270.62977372296</v>
      </c>
      <c r="G37" s="26">
        <f t="shared" si="9"/>
        <v>964110.96408551768</v>
      </c>
      <c r="H37" s="26">
        <f t="shared" si="9"/>
        <v>408069.55710255035</v>
      </c>
      <c r="I37" s="26">
        <f t="shared" si="9"/>
        <v>301911.60875117802</v>
      </c>
      <c r="J37" s="26">
        <f t="shared" si="9"/>
        <v>149965.56223518724</v>
      </c>
      <c r="K37" s="26">
        <f t="shared" si="9"/>
        <v>0</v>
      </c>
      <c r="L37" s="26">
        <f t="shared" si="9"/>
        <v>0</v>
      </c>
      <c r="M37" s="47"/>
    </row>
    <row r="38" spans="1:13" x14ac:dyDescent="0.25">
      <c r="A38" t="s">
        <v>36</v>
      </c>
      <c r="B38" s="26">
        <f t="shared" ref="B38:L38" si="10">B33</f>
        <v>0</v>
      </c>
      <c r="C38" s="26">
        <f t="shared" si="10"/>
        <v>1500000</v>
      </c>
      <c r="D38" s="26">
        <f t="shared" si="10"/>
        <v>0</v>
      </c>
      <c r="E38" s="26">
        <f t="shared" si="10"/>
        <v>0</v>
      </c>
      <c r="F38" s="26">
        <f t="shared" si="10"/>
        <v>1530107.8676470593</v>
      </c>
      <c r="G38" s="26">
        <f t="shared" si="10"/>
        <v>0</v>
      </c>
      <c r="H38" s="26">
        <f t="shared" si="10"/>
        <v>327443.08367647068</v>
      </c>
      <c r="I38" s="26">
        <f t="shared" si="10"/>
        <v>773584.28518566187</v>
      </c>
      <c r="J38" s="26">
        <f t="shared" si="10"/>
        <v>0</v>
      </c>
      <c r="K38" s="26">
        <f t="shared" si="10"/>
        <v>0</v>
      </c>
      <c r="L38" s="26">
        <f t="shared" si="10"/>
        <v>0</v>
      </c>
      <c r="M38" s="47"/>
    </row>
    <row r="39" spans="1:13" x14ac:dyDescent="0.25">
      <c r="A39" s="49" t="s">
        <v>37</v>
      </c>
      <c r="B39" s="57">
        <f>B37-B38</f>
        <v>0</v>
      </c>
      <c r="C39" s="57">
        <f>C37-C38</f>
        <v>-1075280.1905295602</v>
      </c>
      <c r="D39" s="57">
        <f>C39+D37-D38</f>
        <v>-438930.9181343558</v>
      </c>
      <c r="E39" s="57">
        <f>(D39+E37)-E38</f>
        <v>624909.3272758344</v>
      </c>
      <c r="F39" s="57">
        <f t="shared" ref="F39:L39" si="11">E39+F37-F38</f>
        <v>-236927.91059750179</v>
      </c>
      <c r="G39" s="57">
        <f t="shared" si="11"/>
        <v>727183.0534880159</v>
      </c>
      <c r="H39" s="57">
        <f t="shared" si="11"/>
        <v>807809.52691409551</v>
      </c>
      <c r="I39" s="57">
        <f t="shared" si="11"/>
        <v>336136.85047961166</v>
      </c>
      <c r="J39" s="57">
        <f t="shared" si="11"/>
        <v>486102.41271479893</v>
      </c>
      <c r="K39" s="57">
        <f t="shared" si="11"/>
        <v>486102.41271479893</v>
      </c>
      <c r="L39" s="57">
        <f t="shared" si="11"/>
        <v>486102.41271479893</v>
      </c>
      <c r="M39" s="5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b26f03-7ded-4959-9298-0eafb9fe40f7" xsi:nil="true"/>
    <lcf76f155ced4ddcb4097134ff3c332f xmlns="920b7a74-2427-472f-9094-86470412e142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Audience xmlns="920b7a74-2427-472f-9094-86470412e1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A32BD3F5CCC4AABC45229114A5520" ma:contentTypeVersion="18" ma:contentTypeDescription="Create a new document." ma:contentTypeScope="" ma:versionID="7495f45b39d719e9fb9015ad25db0a04">
  <xsd:schema xmlns:xsd="http://www.w3.org/2001/XMLSchema" xmlns:xs="http://www.w3.org/2001/XMLSchema" xmlns:p="http://schemas.microsoft.com/office/2006/metadata/properties" xmlns:ns1="http://schemas.microsoft.com/sharepoint/v3" xmlns:ns2="920b7a74-2427-472f-9094-86470412e142" xmlns:ns3="eab26f03-7ded-4959-9298-0eafb9fe40f7" targetNamespace="http://schemas.microsoft.com/office/2006/metadata/properties" ma:root="true" ma:fieldsID="911ae92bb671bb527eb906db5b26f519" ns1:_="" ns2:_="" ns3:_="">
    <xsd:import namespace="http://schemas.microsoft.com/sharepoint/v3"/>
    <xsd:import namespace="920b7a74-2427-472f-9094-86470412e142"/>
    <xsd:import namespace="eab26f03-7ded-4959-9298-0eafb9fe4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Audien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b7a74-2427-472f-9094-86470412e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efb7472-f482-42c1-a61e-1d5c763559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dience" ma:index="25" nillable="true" ma:displayName="Audience" ma:description="Audience for PPT slide deck" ma:format="Dropdown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ate Govt"/>
                    <xsd:enumeration value="Council"/>
                    <xsd:enumeration value="Community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26f03-7ded-4959-9298-0eafb9fe40f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7bee68d-9ac5-4d23-a907-558e4697dc19}" ma:internalName="TaxCatchAll" ma:showField="CatchAllData" ma:web="eab26f03-7ded-4959-9298-0eafb9fe40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B3AD02-4441-4A0D-B91D-E59B2943A747}">
  <ds:schemaRefs>
    <ds:schemaRef ds:uri="http://schemas.microsoft.com/office/2006/metadata/properties"/>
    <ds:schemaRef ds:uri="http://schemas.microsoft.com/office/infopath/2007/PartnerControls"/>
    <ds:schemaRef ds:uri="eab26f03-7ded-4959-9298-0eafb9fe40f7"/>
    <ds:schemaRef ds:uri="920b7a74-2427-472f-9094-86470412e14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10C2942-7C89-44A2-8614-4B776AF68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0b7a74-2427-472f-9094-86470412e142"/>
    <ds:schemaRef ds:uri="eab26f03-7ded-4959-9298-0eafb9fe4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63FB81-E4CF-425D-AC07-34F3D459502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06fd932-e23a-4c56-b72d-cd1ac85ce494}" enabled="1" method="Privileged" siteId="{5094c7a7-0748-466e-941e-72882c3097b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LCA &amp; LEA calculation</vt:lpstr>
      <vt:lpstr>Individual items value</vt:lpstr>
      <vt:lpstr>Forecast of development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Ingemann (VPA)</dc:creator>
  <cp:keywords/>
  <dc:description/>
  <cp:lastModifiedBy>Veronica Parisi (DTP)</cp:lastModifiedBy>
  <cp:revision/>
  <dcterms:created xsi:type="dcterms:W3CDTF">2023-12-13T22:39:02Z</dcterms:created>
  <dcterms:modified xsi:type="dcterms:W3CDTF">2024-11-18T22:32:55Z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0x0101002AFA32BD3F5CCC4AABC45229114A5520</vt:lpwstr>
  </property>
  <property fmtid="{D5CDD505-2E9C-101B-9397-08002B2CF9AE}" pid="3" name="_dlc_DocIdItemGuid">
    <vt:lpwstr>f79c7c75-39e0-4617-a69b-735e4dc45d90</vt:lpwstr>
  </property>
  <property fmtid="{D5CDD505-2E9C-101B-9397-08002B2CF9AE}" pid="4" name="MediaServiceImageTags">
    <vt:lpwstr/>
  </property>
</Properties>
</file>